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15675" windowHeight="14070"/>
  </bookViews>
  <sheets>
    <sheet name="Rekapitulace stavby" sheetId="1" r:id="rId1"/>
    <sheet name="102 - Komunikace - ul. Ov..." sheetId="2" r:id="rId2"/>
    <sheet name="00 - Všeobecné podmínky" sheetId="3" r:id="rId3"/>
  </sheets>
  <definedNames>
    <definedName name="_xlnm._FilterDatabase" localSheetId="2" hidden="1">'00 - Všeobecné podmínky'!$C$77:$K$89</definedName>
    <definedName name="_xlnm._FilterDatabase" localSheetId="1" hidden="1">'102 - Komunikace - ul. Ov...'!$C$80:$K$137</definedName>
    <definedName name="_xlnm.Print_Titles" localSheetId="2">'00 - Všeobecné podmínky'!$77:$77</definedName>
    <definedName name="_xlnm.Print_Titles" localSheetId="1">'102 - Komunikace - ul. Ov...'!$80:$80</definedName>
    <definedName name="_xlnm.Print_Titles" localSheetId="0">'Rekapitulace stavby'!$49:$49</definedName>
    <definedName name="_xlnm.Print_Area" localSheetId="2">'00 - Všeobecné podmínky'!$C$4:$J$36,'00 - Všeobecné podmínky'!$C$42:$J$59,'00 - Všeobecné podmínky'!$C$65:$K$89</definedName>
    <definedName name="_xlnm.Print_Area" localSheetId="1">'102 - Komunikace - ul. Ov...'!$C$4:$J$36,'102 - Komunikace - ul. Ov...'!$C$42:$J$62,'102 - Komunikace - ul. Ov...'!$C$68:$K$137</definedName>
    <definedName name="_xlnm.Print_Area" localSheetId="0">'Rekapitulace stavby'!$D$4:$AO$33,'Rekapitulace stavby'!$C$39:$AQ$54</definedName>
  </definedNames>
  <calcPr calcId="162913"/>
</workbook>
</file>

<file path=xl/calcChain.xml><?xml version="1.0" encoding="utf-8"?>
<calcChain xmlns="http://schemas.openxmlformats.org/spreadsheetml/2006/main">
  <c r="AY53" i="1" l="1"/>
  <c r="AX53" i="1"/>
  <c r="BI89" i="3"/>
  <c r="BH89" i="3"/>
  <c r="BG89" i="3"/>
  <c r="BF89" i="3"/>
  <c r="T89" i="3"/>
  <c r="R89" i="3"/>
  <c r="P89" i="3"/>
  <c r="BK89" i="3"/>
  <c r="J89" i="3"/>
  <c r="BE89" i="3" s="1"/>
  <c r="BI88" i="3"/>
  <c r="BH88" i="3"/>
  <c r="BG88" i="3"/>
  <c r="BF88" i="3"/>
  <c r="T88" i="3"/>
  <c r="R88" i="3"/>
  <c r="P88" i="3"/>
  <c r="BK88" i="3"/>
  <c r="J88" i="3"/>
  <c r="BE88" i="3" s="1"/>
  <c r="BI87" i="3"/>
  <c r="BH87" i="3"/>
  <c r="BG87" i="3"/>
  <c r="BF87" i="3"/>
  <c r="BE87" i="3"/>
  <c r="T87" i="3"/>
  <c r="R87" i="3"/>
  <c r="P87" i="3"/>
  <c r="BK87" i="3"/>
  <c r="J87" i="3"/>
  <c r="BI86" i="3"/>
  <c r="BH86" i="3"/>
  <c r="BG86" i="3"/>
  <c r="BF86" i="3"/>
  <c r="BE86" i="3"/>
  <c r="T86" i="3"/>
  <c r="R86" i="3"/>
  <c r="P86" i="3"/>
  <c r="BK86" i="3"/>
  <c r="J86" i="3"/>
  <c r="BI84" i="3"/>
  <c r="BH84" i="3"/>
  <c r="BG84" i="3"/>
  <c r="BF84" i="3"/>
  <c r="BE84" i="3"/>
  <c r="T84" i="3"/>
  <c r="R84" i="3"/>
  <c r="P84" i="3"/>
  <c r="BK84" i="3"/>
  <c r="J84" i="3"/>
  <c r="BI83" i="3"/>
  <c r="BH83" i="3"/>
  <c r="BG83" i="3"/>
  <c r="BF83" i="3"/>
  <c r="BE83" i="3"/>
  <c r="T83" i="3"/>
  <c r="R83" i="3"/>
  <c r="P83" i="3"/>
  <c r="BK83" i="3"/>
  <c r="J83" i="3"/>
  <c r="BI82" i="3"/>
  <c r="BH82" i="3"/>
  <c r="BG82" i="3"/>
  <c r="BF82" i="3"/>
  <c r="BE82" i="3"/>
  <c r="T82" i="3"/>
  <c r="R82" i="3"/>
  <c r="P82" i="3"/>
  <c r="BK82" i="3"/>
  <c r="J82" i="3"/>
  <c r="BI81" i="3"/>
  <c r="F34" i="3" s="1"/>
  <c r="BD53" i="1" s="1"/>
  <c r="BH81" i="3"/>
  <c r="F33" i="3" s="1"/>
  <c r="BC53" i="1" s="1"/>
  <c r="BG81" i="3"/>
  <c r="F32" i="3" s="1"/>
  <c r="BB53" i="1" s="1"/>
  <c r="BF81" i="3"/>
  <c r="F31" i="3" s="1"/>
  <c r="BA53" i="1" s="1"/>
  <c r="BE81" i="3"/>
  <c r="T81" i="3"/>
  <c r="T80" i="3" s="1"/>
  <c r="T79" i="3" s="1"/>
  <c r="T78" i="3" s="1"/>
  <c r="R81" i="3"/>
  <c r="R80" i="3" s="1"/>
  <c r="R79" i="3" s="1"/>
  <c r="R78" i="3" s="1"/>
  <c r="P81" i="3"/>
  <c r="P80" i="3" s="1"/>
  <c r="P79" i="3" s="1"/>
  <c r="P78" i="3" s="1"/>
  <c r="AU53" i="1" s="1"/>
  <c r="BK81" i="3"/>
  <c r="BK80" i="3" s="1"/>
  <c r="J81" i="3"/>
  <c r="J74" i="3"/>
  <c r="F72" i="3"/>
  <c r="E70" i="3"/>
  <c r="J51" i="3"/>
  <c r="F49" i="3"/>
  <c r="E47" i="3"/>
  <c r="J18" i="3"/>
  <c r="E18" i="3"/>
  <c r="F52" i="3" s="1"/>
  <c r="J17" i="3"/>
  <c r="J15" i="3"/>
  <c r="E15" i="3"/>
  <c r="F51" i="3" s="1"/>
  <c r="J14" i="3"/>
  <c r="J12" i="3"/>
  <c r="J72" i="3" s="1"/>
  <c r="E7" i="3"/>
  <c r="E45" i="3" s="1"/>
  <c r="AY52" i="1"/>
  <c r="AX52" i="1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BE136" i="2"/>
  <c r="T136" i="2"/>
  <c r="T135" i="2" s="1"/>
  <c r="R136" i="2"/>
  <c r="R135" i="2" s="1"/>
  <c r="P136" i="2"/>
  <c r="P135" i="2" s="1"/>
  <c r="BK136" i="2"/>
  <c r="BK135" i="2" s="1"/>
  <c r="J135" i="2" s="1"/>
  <c r="J61" i="2" s="1"/>
  <c r="J136" i="2"/>
  <c r="BI133" i="2"/>
  <c r="BH133" i="2"/>
  <c r="BG133" i="2"/>
  <c r="BF133" i="2"/>
  <c r="T133" i="2"/>
  <c r="R133" i="2"/>
  <c r="P133" i="2"/>
  <c r="BK133" i="2"/>
  <c r="J133" i="2"/>
  <c r="BE133" i="2" s="1"/>
  <c r="BI131" i="2"/>
  <c r="BH131" i="2"/>
  <c r="BG131" i="2"/>
  <c r="BF131" i="2"/>
  <c r="BE131" i="2"/>
  <c r="T131" i="2"/>
  <c r="R131" i="2"/>
  <c r="P131" i="2"/>
  <c r="BK131" i="2"/>
  <c r="J131" i="2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BE128" i="2"/>
  <c r="T128" i="2"/>
  <c r="R128" i="2"/>
  <c r="P128" i="2"/>
  <c r="BK128" i="2"/>
  <c r="J128" i="2"/>
  <c r="BI124" i="2"/>
  <c r="BH124" i="2"/>
  <c r="BG124" i="2"/>
  <c r="BF124" i="2"/>
  <c r="BE124" i="2"/>
  <c r="T124" i="2"/>
  <c r="R124" i="2"/>
  <c r="P124" i="2"/>
  <c r="BK124" i="2"/>
  <c r="J124" i="2"/>
  <c r="BI123" i="2"/>
  <c r="BH123" i="2"/>
  <c r="BG123" i="2"/>
  <c r="BF123" i="2"/>
  <c r="BE123" i="2"/>
  <c r="T123" i="2"/>
  <c r="R123" i="2"/>
  <c r="P123" i="2"/>
  <c r="BK123" i="2"/>
  <c r="J123" i="2"/>
  <c r="BI122" i="2"/>
  <c r="BH122" i="2"/>
  <c r="BG122" i="2"/>
  <c r="BF122" i="2"/>
  <c r="BE122" i="2"/>
  <c r="T122" i="2"/>
  <c r="T121" i="2" s="1"/>
  <c r="R122" i="2"/>
  <c r="R121" i="2" s="1"/>
  <c r="P122" i="2"/>
  <c r="P121" i="2" s="1"/>
  <c r="BK122" i="2"/>
  <c r="BK121" i="2" s="1"/>
  <c r="J121" i="2" s="1"/>
  <c r="J60" i="2" s="1"/>
  <c r="J122" i="2"/>
  <c r="BI118" i="2"/>
  <c r="BH118" i="2"/>
  <c r="BG118" i="2"/>
  <c r="BF118" i="2"/>
  <c r="T118" i="2"/>
  <c r="R118" i="2"/>
  <c r="P118" i="2"/>
  <c r="BK118" i="2"/>
  <c r="J118" i="2"/>
  <c r="BE118" i="2" s="1"/>
  <c r="BI116" i="2"/>
  <c r="BH116" i="2"/>
  <c r="BG116" i="2"/>
  <c r="BF116" i="2"/>
  <c r="T116" i="2"/>
  <c r="R116" i="2"/>
  <c r="P116" i="2"/>
  <c r="BK116" i="2"/>
  <c r="J116" i="2"/>
  <c r="BE116" i="2" s="1"/>
  <c r="BI114" i="2"/>
  <c r="BH114" i="2"/>
  <c r="BG114" i="2"/>
  <c r="BF114" i="2"/>
  <c r="T114" i="2"/>
  <c r="R114" i="2"/>
  <c r="P114" i="2"/>
  <c r="BK114" i="2"/>
  <c r="J114" i="2"/>
  <c r="BE114" i="2" s="1"/>
  <c r="BI112" i="2"/>
  <c r="BH112" i="2"/>
  <c r="BG112" i="2"/>
  <c r="BF112" i="2"/>
  <c r="T112" i="2"/>
  <c r="R112" i="2"/>
  <c r="P112" i="2"/>
  <c r="BK112" i="2"/>
  <c r="J112" i="2"/>
  <c r="BE112" i="2" s="1"/>
  <c r="BI110" i="2"/>
  <c r="BH110" i="2"/>
  <c r="BG110" i="2"/>
  <c r="BF110" i="2"/>
  <c r="BE110" i="2"/>
  <c r="T110" i="2"/>
  <c r="R110" i="2"/>
  <c r="P110" i="2"/>
  <c r="BK110" i="2"/>
  <c r="J110" i="2"/>
  <c r="BI108" i="2"/>
  <c r="BH108" i="2"/>
  <c r="BG108" i="2"/>
  <c r="BF108" i="2"/>
  <c r="BE108" i="2"/>
  <c r="T108" i="2"/>
  <c r="R108" i="2"/>
  <c r="P108" i="2"/>
  <c r="BK108" i="2"/>
  <c r="J108" i="2"/>
  <c r="BI106" i="2"/>
  <c r="BH106" i="2"/>
  <c r="BG106" i="2"/>
  <c r="BF106" i="2"/>
  <c r="BE106" i="2"/>
  <c r="T106" i="2"/>
  <c r="R106" i="2"/>
  <c r="P106" i="2"/>
  <c r="BK106" i="2"/>
  <c r="J106" i="2"/>
  <c r="BI102" i="2"/>
  <c r="BH102" i="2"/>
  <c r="BG102" i="2"/>
  <c r="BF102" i="2"/>
  <c r="BE102" i="2"/>
  <c r="T102" i="2"/>
  <c r="R102" i="2"/>
  <c r="P102" i="2"/>
  <c r="BK102" i="2"/>
  <c r="J102" i="2"/>
  <c r="BI100" i="2"/>
  <c r="BH100" i="2"/>
  <c r="BG100" i="2"/>
  <c r="BF100" i="2"/>
  <c r="BE100" i="2"/>
  <c r="T100" i="2"/>
  <c r="T99" i="2" s="1"/>
  <c r="R100" i="2"/>
  <c r="R99" i="2" s="1"/>
  <c r="P100" i="2"/>
  <c r="P99" i="2" s="1"/>
  <c r="BK100" i="2"/>
  <c r="BK99" i="2" s="1"/>
  <c r="J99" i="2" s="1"/>
  <c r="J59" i="2" s="1"/>
  <c r="J100" i="2"/>
  <c r="BI98" i="2"/>
  <c r="BH98" i="2"/>
  <c r="BG98" i="2"/>
  <c r="BF98" i="2"/>
  <c r="T98" i="2"/>
  <c r="R98" i="2"/>
  <c r="P98" i="2"/>
  <c r="BK98" i="2"/>
  <c r="J98" i="2"/>
  <c r="BE98" i="2" s="1"/>
  <c r="BI96" i="2"/>
  <c r="BH96" i="2"/>
  <c r="BG96" i="2"/>
  <c r="BF96" i="2"/>
  <c r="T96" i="2"/>
  <c r="R96" i="2"/>
  <c r="P96" i="2"/>
  <c r="BK96" i="2"/>
  <c r="J96" i="2"/>
  <c r="BE96" i="2" s="1"/>
  <c r="BI94" i="2"/>
  <c r="BH94" i="2"/>
  <c r="BG94" i="2"/>
  <c r="BF94" i="2"/>
  <c r="T94" i="2"/>
  <c r="R94" i="2"/>
  <c r="P94" i="2"/>
  <c r="BK94" i="2"/>
  <c r="J94" i="2"/>
  <c r="BE94" i="2" s="1"/>
  <c r="BI92" i="2"/>
  <c r="BH92" i="2"/>
  <c r="BG92" i="2"/>
  <c r="BF92" i="2"/>
  <c r="T92" i="2"/>
  <c r="R92" i="2"/>
  <c r="P92" i="2"/>
  <c r="BK92" i="2"/>
  <c r="J92" i="2"/>
  <c r="BE92" i="2" s="1"/>
  <c r="BI90" i="2"/>
  <c r="BH90" i="2"/>
  <c r="BG90" i="2"/>
  <c r="BF90" i="2"/>
  <c r="BE90" i="2"/>
  <c r="T90" i="2"/>
  <c r="R90" i="2"/>
  <c r="P90" i="2"/>
  <c r="BK90" i="2"/>
  <c r="J90" i="2"/>
  <c r="BI87" i="2"/>
  <c r="BH87" i="2"/>
  <c r="BG87" i="2"/>
  <c r="BF87" i="2"/>
  <c r="BE87" i="2"/>
  <c r="T87" i="2"/>
  <c r="R87" i="2"/>
  <c r="P87" i="2"/>
  <c r="BK87" i="2"/>
  <c r="J87" i="2"/>
  <c r="BI84" i="2"/>
  <c r="F34" i="2" s="1"/>
  <c r="BD52" i="1" s="1"/>
  <c r="BH84" i="2"/>
  <c r="F33" i="2" s="1"/>
  <c r="BC52" i="1" s="1"/>
  <c r="BG84" i="2"/>
  <c r="F32" i="2" s="1"/>
  <c r="BB52" i="1" s="1"/>
  <c r="BB51" i="1" s="1"/>
  <c r="BF84" i="2"/>
  <c r="J31" i="2" s="1"/>
  <c r="AW52" i="1" s="1"/>
  <c r="BE84" i="2"/>
  <c r="T84" i="2"/>
  <c r="T83" i="2" s="1"/>
  <c r="T82" i="2" s="1"/>
  <c r="T81" i="2" s="1"/>
  <c r="R84" i="2"/>
  <c r="R83" i="2" s="1"/>
  <c r="R82" i="2" s="1"/>
  <c r="R81" i="2" s="1"/>
  <c r="P84" i="2"/>
  <c r="P83" i="2" s="1"/>
  <c r="BK84" i="2"/>
  <c r="BK83" i="2" s="1"/>
  <c r="J84" i="2"/>
  <c r="J77" i="2"/>
  <c r="F75" i="2"/>
  <c r="E73" i="2"/>
  <c r="J51" i="2"/>
  <c r="F49" i="2"/>
  <c r="E47" i="2"/>
  <c r="J18" i="2"/>
  <c r="E18" i="2"/>
  <c r="F52" i="2" s="1"/>
  <c r="J17" i="2"/>
  <c r="J15" i="2"/>
  <c r="E15" i="2"/>
  <c r="F51" i="2" s="1"/>
  <c r="J14" i="2"/>
  <c r="J12" i="2"/>
  <c r="J75" i="2" s="1"/>
  <c r="E7" i="2"/>
  <c r="E45" i="2" s="1"/>
  <c r="AS51" i="1"/>
  <c r="L47" i="1"/>
  <c r="AM46" i="1"/>
  <c r="L46" i="1"/>
  <c r="AM44" i="1"/>
  <c r="L44" i="1"/>
  <c r="L42" i="1"/>
  <c r="L41" i="1"/>
  <c r="BK79" i="3" l="1"/>
  <c r="J80" i="3"/>
  <c r="J58" i="3" s="1"/>
  <c r="BK82" i="2"/>
  <c r="J83" i="2"/>
  <c r="J58" i="2" s="1"/>
  <c r="J30" i="2"/>
  <c r="AV52" i="1" s="1"/>
  <c r="AT52" i="1" s="1"/>
  <c r="BD51" i="1"/>
  <c r="W30" i="1" s="1"/>
  <c r="W28" i="1"/>
  <c r="AX51" i="1"/>
  <c r="BC51" i="1"/>
  <c r="J30" i="3"/>
  <c r="AV53" i="1" s="1"/>
  <c r="P82" i="2"/>
  <c r="P81" i="2" s="1"/>
  <c r="AU52" i="1" s="1"/>
  <c r="AU51" i="1" s="1"/>
  <c r="J49" i="2"/>
  <c r="E71" i="2"/>
  <c r="F77" i="2"/>
  <c r="F31" i="2"/>
  <c r="BA52" i="1" s="1"/>
  <c r="BA51" i="1" s="1"/>
  <c r="J49" i="3"/>
  <c r="E68" i="3"/>
  <c r="F74" i="3"/>
  <c r="J31" i="3"/>
  <c r="AW53" i="1" s="1"/>
  <c r="F30" i="3"/>
  <c r="AZ53" i="1" s="1"/>
  <c r="F78" i="2"/>
  <c r="F30" i="2"/>
  <c r="AZ52" i="1" s="1"/>
  <c r="F75" i="3"/>
  <c r="AZ51" i="1" l="1"/>
  <c r="AT53" i="1"/>
  <c r="W27" i="1"/>
  <c r="AW51" i="1"/>
  <c r="AK27" i="1" s="1"/>
  <c r="BK81" i="2"/>
  <c r="J81" i="2" s="1"/>
  <c r="J82" i="2"/>
  <c r="J57" i="2" s="1"/>
  <c r="W29" i="1"/>
  <c r="AY51" i="1"/>
  <c r="J79" i="3"/>
  <c r="J57" i="3" s="1"/>
  <c r="BK78" i="3"/>
  <c r="J78" i="3" s="1"/>
  <c r="J56" i="3" l="1"/>
  <c r="J27" i="3"/>
  <c r="J56" i="2"/>
  <c r="J27" i="2"/>
  <c r="AV51" i="1"/>
  <c r="W26" i="1"/>
  <c r="AG52" i="1" l="1"/>
  <c r="J36" i="2"/>
  <c r="AG53" i="1"/>
  <c r="AN53" i="1" s="1"/>
  <c r="J36" i="3"/>
  <c r="AK26" i="1"/>
  <c r="AT51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<sst xmlns="http://schemas.openxmlformats.org/spreadsheetml/2006/main" count="1097" uniqueCount="279">
  <si>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</si>
  <si>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</si>
  <si>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</si>
  <si>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</si>
  <si>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</si>
  <si>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</si>
  <si>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</si>
  <si>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{1a381be3-b392-45f7-ab31-309297ef53bc}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</si>
  <si>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</si>
  <si>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</si>
  <si>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</si>
  <si>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</si>
  <si>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</si>
  <si>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</si>
  <si>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</si>
  <si>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</si>
  <si>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</si>
  <si>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2015192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</si>
  <si>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</si>
  <si>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</si>
  <si>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III/32916 Poděbrady, ul. Revoluční - SO102</t>
  </si>
  <si>
    <t>KSO:</t>
  </si>
  <si>
    <t>CC-CZ:</t>
  </si>
  <si>
    <t>Místo:</t>
  </si>
  <si>
    <t xml:space="preserve"> </t>
  </si>
  <si>
    <t>Datum:</t>
  </si>
  <si>
    <t>10. 8. 2017</t>
  </si>
  <si>
    <t>Zadavatel:</t>
  </si>
  <si>
    <t>IČ:</t>
  </si>
  <si>
    <t>DIČ:</t>
  </si>
  <si>
    <t>Uchazeč:</t>
  </si>
  <si>
    <t>Vyplň údaj</t>
  </si>
  <si>
    <t>Projektant:</t>
  </si>
  <si>
    <t>02992485</t>
  </si>
  <si>
    <t>Forvia CZ,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</si>
  <si>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</si>
  <si>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</si>
  <si>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</si>
  <si>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</si>
  <si>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</si>
  <si>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</si>
  <si>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</si>
  <si>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</si>
  <si>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</si>
  <si>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</si>
  <si>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</si>
  <si>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</si>
  <si>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</si>
  <si>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</si>
  <si>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</si>
  <si>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</si>
  <si>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</si>
  <si>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</si>
  <si>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</si>
  <si>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</si>
  <si>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</si>
  <si>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</si>
  <si>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</si>
  <si>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</si>
  <si>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</si>
  <si>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</si>
  <si>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</si>
  <si>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</si>
  <si>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</si>
  <si>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</si>
  <si>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</si>
  <si>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</si>
  <si>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</si>
  <si>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</si>
  <si>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</si>
  <si>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</si>
  <si>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</si>
  <si>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</si>
  <si>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</si>
  <si>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</si>
  <si>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</si>
  <si>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102</t>
  </si>
  <si>
    <t>Komunikace - ul. Ovocná</t>
  </si>
  <si>
    <t>STA</t>
  </si>
  <si>
    <t>1</t>
  </si>
  <si>
    <t>{7be27be8-7f32-4cc9-b424-2e03fc82b6eb}</t>
  </si>
  <si>
    <t>2</t>
  </si>
  <si>
    <t>00</t>
  </si>
  <si>
    <t>Všeobecné podmínky</t>
  </si>
  <si>
    <t>{c936c3e9-da28-4d73-b4a6-189fe641c540}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</si>
  <si>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</si>
  <si>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</si>
  <si>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</si>
  <si>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</si>
  <si>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</si>
  <si>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</si>
  <si>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</si>
  <si>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102 - Komunikace - ul. Ovocná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</si>
  <si>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</si>
  <si>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</si>
  <si>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</si>
  <si>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</si>
  <si>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</si>
  <si>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</si>
  <si>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</si>
  <si>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</si>
  <si>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</si>
  <si>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N00 - VŠEOBECNÉ PODMÍNKY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</si>
  <si>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</si>
  <si>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</si>
  <si>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</si>
  <si>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</si>
  <si>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</si>
  <si>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</si>
  <si>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</si>
  <si>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</si>
  <si>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</si>
  <si>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</si>
  <si>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</si>
  <si>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</si>
  <si>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</si>
  <si>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</si>
  <si>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</si>
  <si>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</si>
  <si>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</si>
  <si>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</si>
  <si>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</si>
  <si>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113328</t>
  </si>
  <si>
    <t>Technická specifikace: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</si>
  <si>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M3</t>
  </si>
  <si>
    <t>OTSKP-SPK 2017</t>
  </si>
  <si>
    <t>4</t>
  </si>
  <si>
    <t>-1489604958</t>
  </si>
  <si>
    <t>VV</t>
  </si>
  <si>
    <t>"sanace nestmelených vrstev - 50%"270*1,1*0,3*0,5</t>
  </si>
  <si>
    <t>"napojení na ul. Revoluční"30*1,5*0,32</t>
  </si>
  <si>
    <t>113728</t>
  </si>
  <si>
    <t>-795989029</t>
  </si>
  <si>
    <t>P</t>
  </si>
  <si>
    <t>Poznámka k položce:
povinný odkup materiálu zhotovitelem</t>
  </si>
  <si>
    <t>"frézování stavajícího povrchu"470*0,12</t>
  </si>
  <si>
    <t>3</t>
  </si>
  <si>
    <t>113763</t>
  </si>
  <si>
    <t>Technická specifikace: Položka zahrnuje veškerou manipulaci s vybouranou sutí a s vybouranými hmotami vč. uložení na skládku.</t>
  </si>
  <si>
    <t>M</t>
  </si>
  <si>
    <t>-120080977</t>
  </si>
  <si>
    <t>"napojení"6</t>
  </si>
  <si>
    <t>121104</t>
  </si>
  <si>
    <t>Technická specifikace: položka zahrnuje sejmutí ornice bez ohledu na tloušťku vrstvy a její vodorovnou dopravu
nezahrnuje uložení na trvalou skládku</t>
  </si>
  <si>
    <t>-791673932</t>
  </si>
  <si>
    <t>"stavba chodníku"15*0,12</t>
  </si>
  <si>
    <t>5</t>
  </si>
  <si>
    <t>122738</t>
  </si>
  <si>
    <t>Technická specifikace: 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</si>
  <si>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429369589</t>
  </si>
  <si>
    <t>"stavba chodníku"15*0,1</t>
  </si>
  <si>
    <t>6</t>
  </si>
  <si>
    <t>18230-1</t>
  </si>
  <si>
    <t>Technická specifikace: položka zahrnuje:_x000D_
_x000D_
nákup materiálu a dovoz do prostoru staveniště_x000D_
nutné přemístění ornice z dočasných skládek vzdálených do 50m
_x000D_
rozprostření ornice v předepsané tloušťce v rovině a ve svahu do 1:5</t>
  </si>
  <si>
    <t>1668862870</t>
  </si>
  <si>
    <t>"ozelenění"130*0,2</t>
  </si>
  <si>
    <t>7</t>
  </si>
  <si>
    <t>18242</t>
  </si>
  <si>
    <t xml:space="preserve">Technická specifikace: Zahrnuje dodání předepsané travní směsi, hydroosev na ornici, zalévání, první pokosení, to vše bez ohledu na sklon terénu_x000D_
</t>
  </si>
  <si>
    <t>M2</t>
  </si>
  <si>
    <t>-915721659</t>
  </si>
  <si>
    <t>Komunikace pozemní</t>
  </si>
  <si>
    <t>8</t>
  </si>
  <si>
    <t>56213</t>
  </si>
  <si>
    <t>Technická specifikace: 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</si>
  <si>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1222583814</t>
  </si>
  <si>
    <t>"napojení na ul. Revoluční"30*1,5</t>
  </si>
  <si>
    <t>9</t>
  </si>
  <si>
    <t>56330</t>
  </si>
  <si>
    <t>Technická specifikace: - dodání kameniva předepsané kvality a zrnitosti
- rozprostření a zhutnění vrstvy v předepsané tloušťce
- zřízení vrstvy bez rozlišení šířky, pokládání vrstvy po etapách
- nezahrnuje postřiky, nátěry</t>
  </si>
  <si>
    <t>43411816</t>
  </si>
  <si>
    <t>"napojení na ul. Revoluční"30*1,5*0,2</t>
  </si>
  <si>
    <t>"sanace nestmelených vrstev - 50%"270*1,1*0,3</t>
  </si>
  <si>
    <t>"nové chodníky"(50+35)*0,15</t>
  </si>
  <si>
    <t>10</t>
  </si>
  <si>
    <t>572123</t>
  </si>
  <si>
    <t>Technická specifikace: 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</si>
  <si>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395677610</t>
  </si>
  <si>
    <t>"pod ACL"270*1,02</t>
  </si>
  <si>
    <t>11</t>
  </si>
  <si>
    <t>572212</t>
  </si>
  <si>
    <t>-1285725666</t>
  </si>
  <si>
    <t>"pod ACO"270</t>
  </si>
  <si>
    <t>12</t>
  </si>
  <si>
    <t>574A33</t>
  </si>
  <si>
    <t>Technická specifikace: 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</si>
  <si>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468226568</t>
  </si>
  <si>
    <t>"ACO"270</t>
  </si>
  <si>
    <t>13</t>
  </si>
  <si>
    <t>574C66</t>
  </si>
  <si>
    <t xml:space="preserve">Technická specifikace: 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pod._x000D_
</t>
  </si>
  <si>
    <t>-1373693482</t>
  </si>
  <si>
    <t>"ACL"270*1,02</t>
  </si>
  <si>
    <t>14</t>
  </si>
  <si>
    <t>582611</t>
  </si>
  <si>
    <t xml:space="preserve">Technická specifikace: 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pod._x000D_
</t>
  </si>
  <si>
    <t>-1253980538</t>
  </si>
  <si>
    <t>"Nové chodníky"50+35-(2,5+2,3+3)</t>
  </si>
  <si>
    <t>58261A</t>
  </si>
  <si>
    <t>Technická specifikace: 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</si>
  <si>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480109477</t>
  </si>
  <si>
    <t>"Bezbariérové úpravy"2,5+2,3+3</t>
  </si>
  <si>
    <t>16</t>
  </si>
  <si>
    <t>58920</t>
  </si>
  <si>
    <t>Technická specifikace: položka zahrnuje:
- dodávku předepsaného materiálu
- vyčištění a výplň spar tímto materiálem</t>
  </si>
  <si>
    <t>-1557665910</t>
  </si>
  <si>
    <t>"nalití hrany"85</t>
  </si>
  <si>
    <t>"napojení na stávající konstrukci"6</t>
  </si>
  <si>
    <t>Ostatní konstrukce a práce, bourání</t>
  </si>
  <si>
    <t>17</t>
  </si>
  <si>
    <t>914111</t>
  </si>
  <si>
    <t>Technická specifikace: položka zahrnuje:
- dodávku a montáž značek v požadovaném provedení</t>
  </si>
  <si>
    <t>KUS</t>
  </si>
  <si>
    <t>817145734</t>
  </si>
  <si>
    <t>18</t>
  </si>
  <si>
    <t>914911</t>
  </si>
  <si>
    <t xml:space="preserve">Technická specifikace: položka zahrnuje:
- sloupky a upevňovací zařízení včetně jejich osazení (betonová patka, zemní práce)_x000D_
_x000D_
</t>
  </si>
  <si>
    <t>928355023</t>
  </si>
  <si>
    <t>19</t>
  </si>
  <si>
    <t>915111</t>
  </si>
  <si>
    <t xml:space="preserve">Technická specifikace: položka zahrnuje:
- dodání a pokládku nátěrového materiálu (měří se pouze natíraná plocha)
- předznačení a reflexní úpravu_x000D_
</t>
  </si>
  <si>
    <t>-1581114116</t>
  </si>
  <si>
    <t>"V13"2,5</t>
  </si>
  <si>
    <t>"přechody"2</t>
  </si>
  <si>
    <t>"V9"1,5</t>
  </si>
  <si>
    <t>20</t>
  </si>
  <si>
    <t>915221</t>
  </si>
  <si>
    <t>-1762383939</t>
  </si>
  <si>
    <t>917223</t>
  </si>
  <si>
    <t>Technická specifikace: Položka zahrnuje:
dodání a pokládku betonových obrubníků o rozměrech předepsaných zadávací dokumentací
betonové lože i boční betonovou opěrku.</t>
  </si>
  <si>
    <t>-1292724542</t>
  </si>
  <si>
    <t>"ukončení nových hran chodníků"30+7+6</t>
  </si>
  <si>
    <t>22</t>
  </si>
  <si>
    <t>917224</t>
  </si>
  <si>
    <t xml:space="preserve">Technická specifikace: Položka zahrnuje:
dodání a pokládku betonových obrubníků o rozměrech předepsaných zadávací dokumentací
betonové lože i boční betonovou opěrku._x000D_
</t>
  </si>
  <si>
    <t>1075838359</t>
  </si>
  <si>
    <t>"nová obruba"50+35</t>
  </si>
  <si>
    <t>23</t>
  </si>
  <si>
    <t>919112</t>
  </si>
  <si>
    <t xml:space="preserve">Technická specifikace: položka zahrnuje řezání vozovkové vrstvy v předepsané tloušťce, včetně spotřeby vody_x000D_
</t>
  </si>
  <si>
    <t>-1441878697</t>
  </si>
  <si>
    <t>"napojení na stávající asfaltové konstrukce"6</t>
  </si>
  <si>
    <t>N00</t>
  </si>
  <si>
    <t>VŠEOBECNÉ PODMÍNKY</t>
  </si>
  <si>
    <t>24</t>
  </si>
  <si>
    <t>014102-1</t>
  </si>
  <si>
    <t>POPLATKY ZA SKLÁDKU</t>
  </si>
  <si>
    <t>512</t>
  </si>
  <si>
    <t>-358346992</t>
  </si>
  <si>
    <t>25</t>
  </si>
  <si>
    <t>014102-2</t>
  </si>
  <si>
    <t>CS OTSKP</t>
  </si>
  <si>
    <t>861708535</t>
  </si>
  <si>
    <t>00 - Všeobecné podmínky</t>
  </si>
  <si>
    <t>02720-1</t>
  </si>
  <si>
    <t>NÁKLADY NA DIO</t>
  </si>
  <si>
    <t>KČ</t>
  </si>
  <si>
    <t>339885543</t>
  </si>
  <si>
    <t>02944-1</t>
  </si>
  <si>
    <t>Všeobecné podmínky Požadavky objednatele OSTAT POŽADAVKY - DOKUMENTACE SKUTEČ PROVEDENÍ V DIGIT FORMĚ</t>
  </si>
  <si>
    <t>KPL</t>
  </si>
  <si>
    <t>1560190233</t>
  </si>
  <si>
    <t>03100</t>
  </si>
  <si>
    <t>Všeobecné podmínky Staveništní náklady zhotovitele ZAŘÍZENÍ STAVENIŠTĚ - ZŘÍZENÍ, PROVOZ, DEMONTÁŽ</t>
  </si>
  <si>
    <t>-215821713</t>
  </si>
  <si>
    <t>02910</t>
  </si>
  <si>
    <t>Technická specifikace: zahrnuje veškeré náklady spojené s objednatelem požadovanými pracemi, 
- pro stanovení orientační investorské ceny určete jednotkovou cenu jako 1% odhadované ceny stavby</t>
  </si>
  <si>
    <t>1076082248</t>
  </si>
  <si>
    <t>Poznámka k položce:
měření během výstavby</t>
  </si>
  <si>
    <t>029113</t>
  </si>
  <si>
    <t>Technická specifikace: zahrnuje veškeré náklady spojené s objednatelem požadovanými pracemi</t>
  </si>
  <si>
    <t>-761519586</t>
  </si>
  <si>
    <t>02851</t>
  </si>
  <si>
    <t>-1141209085</t>
  </si>
  <si>
    <t>02950</t>
  </si>
  <si>
    <t>-65484365</t>
  </si>
  <si>
    <t>02990</t>
  </si>
  <si>
    <t>Technická specifikace: 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</si>
  <si>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-1478713922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</si>
</sst>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10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12"/>
      <color rgb="FF960000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u/>
      <sz val="11"/>
      <color theme="10"/>
      <name val="Calibri"/>
      <scheme val="minor"/>
    </font>
    <font>
      <sz val="8"/>
      <name val="Trebuchet MS"/>
      <family val="2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sz val="9"/>
      <name val="Trebuchet MS"/>
    </font>
    <font>
      <b/>
      <sz val="8"/>
      <color rgb="FF969696"/>
      <name val="Trebuchet MS"/>
    </font>
    <font>
      <b/>
      <sz val="12"/>
      <name val="Trebuchet MS"/>
    </font>
    <font>
      <b/>
      <sz val="10"/>
      <name val="Trebuchet MS"/>
    </font>
    <font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sz val="11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22" fillId="2" borderId="0" xfId="1" applyFill="1"/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1" fillId="0" borderId="0" xfId="0" applyFont="1" applyBorder="1" applyAlignment="1">
      <alignment horizontal="left" vertical="center"/>
    </xf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15" fillId="2" borderId="0" xfId="1" applyFont="1" applyFill="1" applyAlignment="1">
      <alignment vertical="center"/>
    </xf>
    <xf numFmtId="0" fontId="8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4" fontId="1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23" xfId="0" applyFont="1" applyBorder="1" applyAlignment="1">
      <alignment horizontal="left" vertical="center"/>
    </xf>
    <xf numFmtId="0" fontId="4" fillId="0" borderId="23" xfId="0" applyFont="1" applyBorder="1" applyAlignment="1">
      <alignment vertical="center"/>
    </xf>
    <xf numFmtId="0" fontId="4" fillId="0" borderId="23" xfId="0" applyFont="1" applyBorder="1" applyAlignment="1" applyProtection="1">
      <alignment vertical="center"/>
      <protection locked="0"/>
    </xf>
    <xf numFmtId="4" fontId="4" fillId="0" borderId="23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17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14" fillId="0" borderId="0" xfId="0" applyNumberFormat="1" applyFont="1" applyAlignment="1"/>
    <xf numFmtId="166" fontId="18" fillId="0" borderId="15" xfId="0" applyNumberFormat="1" applyFont="1" applyBorder="1" applyAlignment="1"/>
    <xf numFmtId="166" fontId="18" fillId="0" borderId="16" xfId="0" applyNumberFormat="1" applyFont="1" applyBorder="1" applyAlignment="1"/>
    <xf numFmtId="4" fontId="19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 applyProtection="1">
      <protection locked="0"/>
    </xf>
    <xf numFmtId="4" fontId="4" fillId="0" borderId="0" xfId="0" applyNumberFormat="1" applyFont="1" applyAlignment="1"/>
    <xf numFmtId="0" fontId="6" fillId="0" borderId="17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8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7" fontId="7" fillId="0" borderId="0" xfId="0" applyNumberFormat="1" applyFont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17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167" fontId="7" fillId="0" borderId="0" xfId="0" applyNumberFormat="1" applyFont="1" applyBorder="1" applyAlignment="1">
      <alignment vertical="center"/>
    </xf>
    <xf numFmtId="0" fontId="21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7" xfId="0" applyFont="1" applyBorder="1" applyAlignment="1">
      <alignment vertical="center"/>
    </xf>
    <xf numFmtId="0" fontId="1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21" fillId="0" borderId="0" xfId="0" applyFont="1" applyBorder="1" applyAlignment="1">
      <alignment vertical="center" wrapText="1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15" fillId="2" borderId="0" xfId="1" applyFont="1" applyFill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23" fillId="2" borderId="0" xfId="0" applyFont="1" applyFill="1" applyAlignment="1" applyProtection="1">
      <alignment horizontal="left" vertical="center"/>
    </xf>
    <xf numFmtId="0" fontId="24" fillId="2" borderId="0" xfId="0" applyFont="1" applyFill="1" applyAlignment="1" applyProtection="1">
      <alignment vertical="center"/>
    </xf>
    <xf numFmtId="0" fontId="25" fillId="2" borderId="0" xfId="0" applyFont="1" applyFill="1" applyAlignment="1" applyProtection="1">
      <alignment horizontal="left" vertical="center"/>
    </xf>
    <xf numFmtId="0" fontId="26" fillId="2" borderId="0" xfId="1" applyFont="1" applyFill="1" applyAlignment="1" applyProtection="1">
      <alignment vertical="center"/>
    </xf>
    <xf numFmtId="0" fontId="27" fillId="2" borderId="0" xfId="1" applyFont="1" applyFill="1"/>
    <xf numFmtId="0" fontId="28" fillId="2" borderId="0" xfId="0" applyFont="1" applyFill="1"/>
    <xf numFmtId="0" fontId="23" fillId="2" borderId="0" xfId="0" applyFont="1" applyFill="1" applyAlignment="1">
      <alignment horizontal="left" vertical="center"/>
    </xf>
    <xf numFmtId="0" fontId="28" fillId="0" borderId="0" xfId="0" applyFont="1"/>
    <xf numFmtId="0" fontId="23" fillId="0" borderId="0" xfId="0" applyFont="1" applyAlignment="1">
      <alignment horizontal="left" vertical="center"/>
    </xf>
    <xf numFmtId="0" fontId="29" fillId="3" borderId="0" xfId="0" applyFont="1" applyFill="1" applyAlignment="1">
      <alignment horizontal="center" vertical="center"/>
    </xf>
    <xf numFmtId="0" fontId="28" fillId="0" borderId="0" xfId="0" applyFont="1"/>
    <xf numFmtId="0" fontId="28" fillId="0" borderId="0" xfId="0" applyFont="1" applyAlignment="1">
      <alignment horizontal="left" vertical="center"/>
    </xf>
    <xf numFmtId="0" fontId="28" fillId="0" borderId="1" xfId="0" applyFont="1" applyBorder="1"/>
    <xf numFmtId="0" fontId="28" fillId="0" borderId="2" xfId="0" applyFont="1" applyBorder="1"/>
    <xf numFmtId="0" fontId="28" fillId="0" borderId="3" xfId="0" applyFont="1" applyBorder="1"/>
    <xf numFmtId="0" fontId="28" fillId="0" borderId="4" xfId="0" applyFont="1" applyBorder="1"/>
    <xf numFmtId="0" fontId="28" fillId="0" borderId="0" xfId="0" applyFont="1" applyBorder="1"/>
    <xf numFmtId="0" fontId="30" fillId="0" borderId="0" xfId="0" applyFont="1" applyBorder="1" applyAlignment="1">
      <alignment horizontal="left" vertical="center"/>
    </xf>
    <xf numFmtId="0" fontId="28" fillId="0" borderId="5" xfId="0" applyFont="1" applyBorder="1"/>
    <xf numFmtId="0" fontId="29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Border="1" applyAlignment="1">
      <alignment horizontal="left" vertical="top"/>
    </xf>
    <xf numFmtId="0" fontId="33" fillId="0" borderId="0" xfId="0" applyFont="1" applyBorder="1" applyAlignment="1">
      <alignment horizontal="left" vertical="center"/>
    </xf>
    <xf numFmtId="0" fontId="28" fillId="0" borderId="0" xfId="0" applyFont="1" applyBorder="1"/>
    <xf numFmtId="0" fontId="34" fillId="0" borderId="0" xfId="0" applyFont="1" applyAlignment="1">
      <alignment horizontal="left" vertical="top" wrapText="1"/>
    </xf>
    <xf numFmtId="0" fontId="35" fillId="0" borderId="0" xfId="0" applyFont="1" applyBorder="1" applyAlignment="1">
      <alignment horizontal="left" vertical="top"/>
    </xf>
    <xf numFmtId="0" fontId="35" fillId="0" borderId="0" xfId="0" applyFont="1" applyBorder="1" applyAlignment="1">
      <alignment horizontal="left" vertical="top" wrapText="1"/>
    </xf>
    <xf numFmtId="0" fontId="34" fillId="0" borderId="0" xfId="0" applyFont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3" fillId="4" borderId="0" xfId="0" applyFont="1" applyFill="1" applyBorder="1" applyAlignment="1" applyProtection="1">
      <alignment horizontal="left" vertical="center"/>
      <protection locked="0"/>
    </xf>
    <xf numFmtId="49" fontId="33" fillId="4" borderId="0" xfId="0" applyNumberFormat="1" applyFont="1" applyFill="1" applyBorder="1" applyAlignment="1" applyProtection="1">
      <alignment horizontal="left" vertical="center"/>
      <protection locked="0"/>
    </xf>
    <xf numFmtId="49" fontId="33" fillId="4" borderId="0" xfId="0" applyNumberFormat="1" applyFont="1" applyFill="1" applyBorder="1" applyAlignment="1" applyProtection="1">
      <alignment horizontal="left" vertical="center"/>
      <protection locked="0"/>
    </xf>
    <xf numFmtId="49" fontId="33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6" xfId="0" applyFont="1" applyBorder="1"/>
    <xf numFmtId="0" fontId="28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36" fillId="0" borderId="7" xfId="0" applyFont="1" applyBorder="1" applyAlignment="1">
      <alignment horizontal="left" vertical="center"/>
    </xf>
    <xf numFmtId="0" fontId="28" fillId="0" borderId="7" xfId="0" applyFont="1" applyBorder="1" applyAlignment="1">
      <alignment vertical="center"/>
    </xf>
    <xf numFmtId="4" fontId="36" fillId="0" borderId="7" xfId="0" applyNumberFormat="1" applyFont="1" applyBorder="1" applyAlignment="1">
      <alignment vertical="center"/>
    </xf>
    <xf numFmtId="0" fontId="28" fillId="0" borderId="7" xfId="0" applyFont="1" applyBorder="1" applyAlignment="1">
      <alignment vertical="center"/>
    </xf>
    <xf numFmtId="0" fontId="28" fillId="0" borderId="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37" fillId="0" borderId="0" xfId="0" applyFont="1" applyBorder="1" applyAlignment="1">
      <alignment horizontal="right" vertical="center"/>
    </xf>
    <xf numFmtId="0" fontId="37" fillId="0" borderId="4" xfId="0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164" fontId="37" fillId="0" borderId="0" xfId="0" applyNumberFormat="1" applyFont="1" applyBorder="1" applyAlignment="1">
      <alignment horizontal="center" vertical="center"/>
    </xf>
    <xf numFmtId="0" fontId="37" fillId="0" borderId="0" xfId="0" applyFont="1" applyBorder="1" applyAlignment="1">
      <alignment vertical="center"/>
    </xf>
    <xf numFmtId="4" fontId="34" fillId="0" borderId="0" xfId="0" applyNumberFormat="1" applyFont="1" applyBorder="1" applyAlignment="1">
      <alignment vertical="center"/>
    </xf>
    <xf numFmtId="0" fontId="37" fillId="0" borderId="5" xfId="0" applyFont="1" applyBorder="1" applyAlignment="1">
      <alignment vertical="center"/>
    </xf>
    <xf numFmtId="0" fontId="37" fillId="0" borderId="0" xfId="0" applyFont="1" applyAlignment="1">
      <alignment vertical="center"/>
    </xf>
    <xf numFmtId="0" fontId="28" fillId="5" borderId="0" xfId="0" applyFont="1" applyFill="1" applyBorder="1" applyAlignment="1">
      <alignment vertical="center"/>
    </xf>
    <xf numFmtId="0" fontId="35" fillId="5" borderId="8" xfId="0" applyFont="1" applyFill="1" applyBorder="1" applyAlignment="1">
      <alignment horizontal="left" vertical="center"/>
    </xf>
    <xf numFmtId="0" fontId="28" fillId="5" borderId="9" xfId="0" applyFont="1" applyFill="1" applyBorder="1" applyAlignment="1">
      <alignment vertical="center"/>
    </xf>
    <xf numFmtId="0" fontId="35" fillId="5" borderId="9" xfId="0" applyFont="1" applyFill="1" applyBorder="1" applyAlignment="1">
      <alignment horizontal="center" vertical="center"/>
    </xf>
    <xf numFmtId="0" fontId="35" fillId="5" borderId="9" xfId="0" applyFont="1" applyFill="1" applyBorder="1" applyAlignment="1">
      <alignment horizontal="left" vertical="center"/>
    </xf>
    <xf numFmtId="0" fontId="28" fillId="5" borderId="9" xfId="0" applyFont="1" applyFill="1" applyBorder="1" applyAlignment="1">
      <alignment vertical="center"/>
    </xf>
    <xf numFmtId="4" fontId="35" fillId="5" borderId="9" xfId="0" applyNumberFormat="1" applyFont="1" applyFill="1" applyBorder="1" applyAlignment="1">
      <alignment vertical="center"/>
    </xf>
    <xf numFmtId="0" fontId="28" fillId="5" borderId="10" xfId="0" applyFont="1" applyFill="1" applyBorder="1" applyAlignment="1">
      <alignment vertical="center"/>
    </xf>
    <xf numFmtId="0" fontId="28" fillId="5" borderId="5" xfId="0" applyFont="1" applyFill="1" applyBorder="1" applyAlignment="1">
      <alignment vertical="center"/>
    </xf>
    <xf numFmtId="0" fontId="28" fillId="0" borderId="11" xfId="0" applyFont="1" applyBorder="1" applyAlignment="1">
      <alignment vertical="center"/>
    </xf>
    <xf numFmtId="0" fontId="28" fillId="0" borderId="12" xfId="0" applyFont="1" applyBorder="1" applyAlignment="1">
      <alignment vertical="center"/>
    </xf>
    <xf numFmtId="0" fontId="28" fillId="0" borderId="13" xfId="0" applyFont="1" applyBorder="1" applyAlignment="1">
      <alignment vertical="center"/>
    </xf>
    <xf numFmtId="0" fontId="28" fillId="0" borderId="1" xfId="0" applyFont="1" applyBorder="1" applyAlignment="1">
      <alignment vertical="center"/>
    </xf>
    <xf numFmtId="0" fontId="28" fillId="0" borderId="2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3" fillId="0" borderId="4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/>
    </xf>
    <xf numFmtId="0" fontId="35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vertical="center"/>
    </xf>
    <xf numFmtId="0" fontId="35" fillId="0" borderId="0" xfId="0" applyFont="1" applyAlignment="1">
      <alignment horizontal="left" vertical="center" wrapText="1"/>
    </xf>
    <xf numFmtId="0" fontId="35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165" fontId="33" fillId="0" borderId="0" xfId="0" applyNumberFormat="1" applyFont="1" applyAlignment="1">
      <alignment horizontal="left" vertical="center"/>
    </xf>
    <xf numFmtId="0" fontId="33" fillId="0" borderId="0" xfId="0" applyFont="1" applyAlignment="1">
      <alignment vertical="center"/>
    </xf>
    <xf numFmtId="0" fontId="39" fillId="0" borderId="14" xfId="0" applyFont="1" applyBorder="1" applyAlignment="1">
      <alignment horizontal="center" vertical="center"/>
    </xf>
    <xf numFmtId="0" fontId="39" fillId="0" borderId="15" xfId="0" applyFont="1" applyBorder="1" applyAlignment="1">
      <alignment horizontal="left" vertical="center"/>
    </xf>
    <xf numFmtId="0" fontId="28" fillId="0" borderId="15" xfId="0" applyFont="1" applyBorder="1" applyAlignment="1">
      <alignment vertical="center"/>
    </xf>
    <xf numFmtId="0" fontId="28" fillId="0" borderId="16" xfId="0" applyFont="1" applyBorder="1" applyAlignment="1">
      <alignment vertical="center"/>
    </xf>
    <xf numFmtId="0" fontId="37" fillId="0" borderId="17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28" fillId="0" borderId="18" xfId="0" applyFont="1" applyBorder="1" applyAlignment="1">
      <alignment vertical="center"/>
    </xf>
    <xf numFmtId="0" fontId="33" fillId="6" borderId="8" xfId="0" applyFont="1" applyFill="1" applyBorder="1" applyAlignment="1">
      <alignment horizontal="center" vertical="center"/>
    </xf>
    <xf numFmtId="0" fontId="33" fillId="6" borderId="9" xfId="0" applyFont="1" applyFill="1" applyBorder="1" applyAlignment="1">
      <alignment horizontal="left" vertical="center"/>
    </xf>
    <xf numFmtId="0" fontId="28" fillId="6" borderId="9" xfId="0" applyFont="1" applyFill="1" applyBorder="1" applyAlignment="1">
      <alignment vertical="center"/>
    </xf>
    <xf numFmtId="0" fontId="33" fillId="6" borderId="9" xfId="0" applyFont="1" applyFill="1" applyBorder="1" applyAlignment="1">
      <alignment horizontal="center" vertical="center"/>
    </xf>
    <xf numFmtId="0" fontId="33" fillId="6" borderId="9" xfId="0" applyFont="1" applyFill="1" applyBorder="1" applyAlignment="1">
      <alignment horizontal="right" vertical="center"/>
    </xf>
    <xf numFmtId="0" fontId="33" fillId="6" borderId="10" xfId="0" applyFont="1" applyFill="1" applyBorder="1" applyAlignment="1">
      <alignment horizontal="center" vertical="center"/>
    </xf>
    <xf numFmtId="0" fontId="32" fillId="0" borderId="19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28" fillId="0" borderId="14" xfId="0" applyFont="1" applyBorder="1" applyAlignment="1">
      <alignment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vertical="center"/>
    </xf>
    <xf numFmtId="4" fontId="40" fillId="0" borderId="0" xfId="0" applyNumberFormat="1" applyFont="1" applyAlignment="1">
      <alignment horizontal="right" vertical="center"/>
    </xf>
    <xf numFmtId="4" fontId="40" fillId="0" borderId="0" xfId="0" applyNumberFormat="1" applyFont="1" applyAlignment="1">
      <alignment vertical="center"/>
    </xf>
    <xf numFmtId="0" fontId="35" fillId="0" borderId="0" xfId="0" applyFont="1" applyAlignment="1">
      <alignment horizontal="center" vertical="center"/>
    </xf>
    <xf numFmtId="4" fontId="39" fillId="0" borderId="17" xfId="0" applyNumberFormat="1" applyFont="1" applyBorder="1" applyAlignment="1">
      <alignment vertical="center"/>
    </xf>
    <xf numFmtId="4" fontId="39" fillId="0" borderId="0" xfId="0" applyNumberFormat="1" applyFont="1" applyBorder="1" applyAlignment="1">
      <alignment vertical="center"/>
    </xf>
    <xf numFmtId="166" fontId="39" fillId="0" borderId="0" xfId="0" applyNumberFormat="1" applyFont="1" applyBorder="1" applyAlignment="1">
      <alignment vertical="center"/>
    </xf>
    <xf numFmtId="4" fontId="39" fillId="0" borderId="18" xfId="0" applyNumberFormat="1" applyFont="1" applyBorder="1" applyAlignment="1">
      <alignment vertical="center"/>
    </xf>
    <xf numFmtId="0" fontId="41" fillId="0" borderId="0" xfId="0" applyFont="1" applyAlignment="1">
      <alignment horizontal="left" vertical="center"/>
    </xf>
    <xf numFmtId="0" fontId="42" fillId="0" borderId="0" xfId="1" applyFont="1" applyAlignment="1">
      <alignment horizontal="center" vertical="center"/>
    </xf>
    <xf numFmtId="0" fontId="43" fillId="0" borderId="4" xfId="0" applyFont="1" applyBorder="1" applyAlignment="1">
      <alignment vertical="center"/>
    </xf>
    <xf numFmtId="0" fontId="44" fillId="0" borderId="0" xfId="0" applyFont="1" applyAlignment="1">
      <alignment vertical="center"/>
    </xf>
    <xf numFmtId="0" fontId="44" fillId="0" borderId="0" xfId="0" applyFont="1" applyAlignment="1">
      <alignment horizontal="left" vertical="center" wrapText="1"/>
    </xf>
    <xf numFmtId="0" fontId="45" fillId="0" borderId="0" xfId="0" applyFont="1" applyAlignment="1">
      <alignment vertical="center"/>
    </xf>
    <xf numFmtId="4" fontId="45" fillId="0" borderId="0" xfId="0" applyNumberFormat="1" applyFont="1" applyAlignment="1">
      <alignment vertical="center"/>
    </xf>
    <xf numFmtId="0" fontId="45" fillId="0" borderId="0" xfId="0" applyFont="1" applyAlignment="1">
      <alignment vertical="center"/>
    </xf>
    <xf numFmtId="0" fontId="46" fillId="0" borderId="0" xfId="0" applyFont="1" applyAlignment="1">
      <alignment horizontal="center" vertical="center"/>
    </xf>
    <xf numFmtId="4" fontId="47" fillId="0" borderId="17" xfId="0" applyNumberFormat="1" applyFont="1" applyBorder="1" applyAlignment="1">
      <alignment vertical="center"/>
    </xf>
    <xf numFmtId="4" fontId="47" fillId="0" borderId="0" xfId="0" applyNumberFormat="1" applyFont="1" applyBorder="1" applyAlignment="1">
      <alignment vertical="center"/>
    </xf>
    <xf numFmtId="166" fontId="47" fillId="0" borderId="0" xfId="0" applyNumberFormat="1" applyFont="1" applyBorder="1" applyAlignment="1">
      <alignment vertical="center"/>
    </xf>
    <xf numFmtId="4" fontId="47" fillId="0" borderId="18" xfId="0" applyNumberFormat="1" applyFont="1" applyBorder="1" applyAlignment="1">
      <alignment vertical="center"/>
    </xf>
    <xf numFmtId="0" fontId="43" fillId="0" borderId="0" xfId="0" applyFont="1" applyAlignment="1">
      <alignment vertical="center"/>
    </xf>
    <xf numFmtId="0" fontId="43" fillId="0" borderId="0" xfId="0" applyFont="1" applyAlignment="1">
      <alignment horizontal="left" vertical="center"/>
    </xf>
    <xf numFmtId="4" fontId="47" fillId="0" borderId="22" xfId="0" applyNumberFormat="1" applyFont="1" applyBorder="1" applyAlignment="1">
      <alignment vertical="center"/>
    </xf>
    <xf numFmtId="4" fontId="47" fillId="0" borderId="23" xfId="0" applyNumberFormat="1" applyFont="1" applyBorder="1" applyAlignment="1">
      <alignment vertical="center"/>
    </xf>
    <xf numFmtId="166" fontId="47" fillId="0" borderId="23" xfId="0" applyNumberFormat="1" applyFont="1" applyBorder="1" applyAlignment="1">
      <alignment vertical="center"/>
    </xf>
    <xf numFmtId="4" fontId="47" fillId="0" borderId="24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style="170" customWidth="1"/>
    <col min="2" max="2" width="1.6640625" style="170" customWidth="1"/>
    <col min="3" max="3" width="4.1640625" style="170" customWidth="1"/>
    <col min="4" max="33" width="2.6640625" style="170" customWidth="1"/>
    <col min="34" max="34" width="3.33203125" style="170" customWidth="1"/>
    <col min="35" max="35" width="31.6640625" style="170" customWidth="1"/>
    <col min="36" max="37" width="2.5" style="170" customWidth="1"/>
    <col min="38" max="38" width="8.33203125" style="170" customWidth="1"/>
    <col min="39" max="39" width="3.33203125" style="170" customWidth="1"/>
    <col min="40" max="40" width="13.33203125" style="170" customWidth="1"/>
    <col min="41" max="41" width="7.5" style="170" customWidth="1"/>
    <col min="42" max="42" width="4.1640625" style="170" customWidth="1"/>
    <col min="43" max="43" width="15.6640625" style="170" customWidth="1"/>
    <col min="44" max="44" width="13.6640625" style="170" customWidth="1"/>
    <col min="45" max="47" width="25.83203125" style="170" hidden="1" customWidth="1"/>
    <col min="48" max="52" width="21.6640625" style="170" hidden="1" customWidth="1"/>
    <col min="53" max="53" width="19.1640625" style="170" hidden="1" customWidth="1"/>
    <col min="54" max="54" width="25" style="170" hidden="1" customWidth="1"/>
    <col min="55" max="56" width="19.1640625" style="170" hidden="1" customWidth="1"/>
    <col min="57" max="57" width="66.5" style="170" customWidth="1"/>
    <col min="58" max="70" width="9.33203125" style="170"/>
    <col min="71" max="91" width="9.33203125" style="170" hidden="1"/>
    <col min="92" max="16384" width="9.33203125" style="170"/>
  </cols>
  <sheetData>
    <row r="1" spans="1:74" ht="21.4" customHeight="1">
      <c r="A1" s="163" t="s">
        <v>0</v>
      </c>
      <c r="B1" s="164"/>
      <c r="C1" s="164"/>
      <c r="D1" s="165" t="s">
        <v>1</v>
      </c>
      <c r="E1" s="164"/>
      <c r="F1" s="164"/>
      <c r="G1" s="164"/>
      <c r="H1" s="164"/>
      <c r="I1" s="164"/>
      <c r="J1" s="164"/>
      <c r="K1" s="166" t="s">
        <v>2</v>
      </c>
      <c r="L1" s="166"/>
      <c r="M1" s="166"/>
      <c r="N1" s="166"/>
      <c r="O1" s="166"/>
      <c r="P1" s="166"/>
      <c r="Q1" s="166"/>
      <c r="R1" s="166"/>
      <c r="S1" s="166"/>
      <c r="T1" s="164"/>
      <c r="U1" s="164"/>
      <c r="V1" s="164"/>
      <c r="W1" s="166" t="s">
        <v>3</v>
      </c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7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9" t="s">
        <v>4</v>
      </c>
      <c r="BB1" s="169" t="s">
        <v>5</v>
      </c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8"/>
      <c r="BP1" s="168"/>
      <c r="BQ1" s="168"/>
      <c r="BR1" s="168"/>
      <c r="BT1" s="171" t="s">
        <v>6</v>
      </c>
      <c r="BU1" s="171" t="s">
        <v>6</v>
      </c>
      <c r="BV1" s="171" t="s">
        <v>7</v>
      </c>
    </row>
    <row r="2" spans="1:74" ht="36.950000000000003" customHeight="1">
      <c r="AR2" s="172" t="s">
        <v>8</v>
      </c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S2" s="174" t="s">
        <v>9</v>
      </c>
      <c r="BT2" s="174" t="s">
        <v>10</v>
      </c>
    </row>
    <row r="3" spans="1:74" ht="6.95" customHeight="1">
      <c r="B3" s="175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7"/>
      <c r="BS3" s="174" t="s">
        <v>9</v>
      </c>
      <c r="BT3" s="174" t="s">
        <v>11</v>
      </c>
    </row>
    <row r="4" spans="1:74" ht="36.950000000000003" customHeight="1">
      <c r="B4" s="178"/>
      <c r="C4" s="179"/>
      <c r="D4" s="180" t="s">
        <v>12</v>
      </c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81"/>
      <c r="AS4" s="182" t="s">
        <v>13</v>
      </c>
      <c r="BE4" s="183" t="s">
        <v>14</v>
      </c>
      <c r="BS4" s="174" t="s">
        <v>15</v>
      </c>
    </row>
    <row r="5" spans="1:74" ht="14.45" customHeight="1">
      <c r="B5" s="178"/>
      <c r="C5" s="179"/>
      <c r="D5" s="184" t="s">
        <v>16</v>
      </c>
      <c r="E5" s="179"/>
      <c r="F5" s="179"/>
      <c r="G5" s="179"/>
      <c r="H5" s="179"/>
      <c r="I5" s="179"/>
      <c r="J5" s="179"/>
      <c r="K5" s="185" t="s">
        <v>17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179"/>
      <c r="AQ5" s="181"/>
      <c r="BE5" s="187" t="s">
        <v>18</v>
      </c>
      <c r="BS5" s="174" t="s">
        <v>9</v>
      </c>
    </row>
    <row r="6" spans="1:74" ht="36.950000000000003" customHeight="1">
      <c r="B6" s="178"/>
      <c r="C6" s="179"/>
      <c r="D6" s="188" t="s">
        <v>19</v>
      </c>
      <c r="E6" s="179"/>
      <c r="F6" s="179"/>
      <c r="G6" s="179"/>
      <c r="H6" s="179"/>
      <c r="I6" s="179"/>
      <c r="J6" s="179"/>
      <c r="K6" s="189" t="s">
        <v>20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P6" s="179"/>
      <c r="AQ6" s="181"/>
      <c r="BE6" s="190"/>
      <c r="BS6" s="174" t="s">
        <v>9</v>
      </c>
    </row>
    <row r="7" spans="1:74" ht="14.45" customHeight="1">
      <c r="B7" s="178"/>
      <c r="C7" s="179"/>
      <c r="D7" s="191" t="s">
        <v>21</v>
      </c>
      <c r="E7" s="179"/>
      <c r="F7" s="179"/>
      <c r="G7" s="179"/>
      <c r="H7" s="179"/>
      <c r="I7" s="179"/>
      <c r="J7" s="179"/>
      <c r="K7" s="192" t="s">
        <v>5</v>
      </c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  <c r="AK7" s="191" t="s">
        <v>22</v>
      </c>
      <c r="AL7" s="179"/>
      <c r="AM7" s="179"/>
      <c r="AN7" s="192" t="s">
        <v>5</v>
      </c>
      <c r="AO7" s="179"/>
      <c r="AP7" s="179"/>
      <c r="AQ7" s="181"/>
      <c r="BE7" s="190"/>
      <c r="BS7" s="174" t="s">
        <v>9</v>
      </c>
    </row>
    <row r="8" spans="1:74" ht="14.45" customHeight="1">
      <c r="B8" s="178"/>
      <c r="C8" s="179"/>
      <c r="D8" s="191" t="s">
        <v>23</v>
      </c>
      <c r="E8" s="179"/>
      <c r="F8" s="179"/>
      <c r="G8" s="179"/>
      <c r="H8" s="179"/>
      <c r="I8" s="179"/>
      <c r="J8" s="179"/>
      <c r="K8" s="192" t="s">
        <v>24</v>
      </c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  <c r="AK8" s="191" t="s">
        <v>25</v>
      </c>
      <c r="AL8" s="179"/>
      <c r="AM8" s="179"/>
      <c r="AN8" s="193" t="s">
        <v>26</v>
      </c>
      <c r="AO8" s="179"/>
      <c r="AP8" s="179"/>
      <c r="AQ8" s="181"/>
      <c r="BE8" s="190"/>
      <c r="BS8" s="174" t="s">
        <v>9</v>
      </c>
    </row>
    <row r="9" spans="1:74" ht="14.45" customHeight="1">
      <c r="B9" s="178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  <c r="AK9" s="179"/>
      <c r="AL9" s="179"/>
      <c r="AM9" s="179"/>
      <c r="AN9" s="179"/>
      <c r="AO9" s="179"/>
      <c r="AP9" s="179"/>
      <c r="AQ9" s="181"/>
      <c r="BE9" s="190"/>
      <c r="BS9" s="174" t="s">
        <v>9</v>
      </c>
    </row>
    <row r="10" spans="1:74" ht="14.45" customHeight="1">
      <c r="B10" s="178"/>
      <c r="C10" s="179"/>
      <c r="D10" s="191" t="s">
        <v>27</v>
      </c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  <c r="AK10" s="191" t="s">
        <v>28</v>
      </c>
      <c r="AL10" s="179"/>
      <c r="AM10" s="179"/>
      <c r="AN10" s="192" t="s">
        <v>5</v>
      </c>
      <c r="AO10" s="179"/>
      <c r="AP10" s="179"/>
      <c r="AQ10" s="181"/>
      <c r="BE10" s="190"/>
      <c r="BS10" s="174" t="s">
        <v>9</v>
      </c>
    </row>
    <row r="11" spans="1:74" ht="18.399999999999999" customHeight="1">
      <c r="B11" s="178"/>
      <c r="C11" s="179"/>
      <c r="D11" s="179"/>
      <c r="E11" s="192" t="s">
        <v>24</v>
      </c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91" t="s">
        <v>29</v>
      </c>
      <c r="AL11" s="179"/>
      <c r="AM11" s="179"/>
      <c r="AN11" s="192" t="s">
        <v>5</v>
      </c>
      <c r="AO11" s="179"/>
      <c r="AP11" s="179"/>
      <c r="AQ11" s="181"/>
      <c r="BE11" s="190"/>
      <c r="BS11" s="174" t="s">
        <v>9</v>
      </c>
    </row>
    <row r="12" spans="1:74" ht="6.95" customHeight="1">
      <c r="B12" s="178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  <c r="AK12" s="179"/>
      <c r="AL12" s="179"/>
      <c r="AM12" s="179"/>
      <c r="AN12" s="179"/>
      <c r="AO12" s="179"/>
      <c r="AP12" s="179"/>
      <c r="AQ12" s="181"/>
      <c r="BE12" s="190"/>
      <c r="BS12" s="174" t="s">
        <v>9</v>
      </c>
    </row>
    <row r="13" spans="1:74" ht="14.45" customHeight="1">
      <c r="B13" s="178"/>
      <c r="C13" s="179"/>
      <c r="D13" s="191" t="s">
        <v>30</v>
      </c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  <c r="AK13" s="191" t="s">
        <v>28</v>
      </c>
      <c r="AL13" s="179"/>
      <c r="AM13" s="179"/>
      <c r="AN13" s="194" t="s">
        <v>31</v>
      </c>
      <c r="AO13" s="179"/>
      <c r="AP13" s="179"/>
      <c r="AQ13" s="181"/>
      <c r="BE13" s="190"/>
      <c r="BS13" s="174" t="s">
        <v>9</v>
      </c>
    </row>
    <row r="14" spans="1:74" ht="15">
      <c r="B14" s="178"/>
      <c r="C14" s="179"/>
      <c r="D14" s="179"/>
      <c r="E14" s="195" t="s">
        <v>31</v>
      </c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1" t="s">
        <v>29</v>
      </c>
      <c r="AL14" s="179"/>
      <c r="AM14" s="179"/>
      <c r="AN14" s="194" t="s">
        <v>31</v>
      </c>
      <c r="AO14" s="179"/>
      <c r="AP14" s="179"/>
      <c r="AQ14" s="181"/>
      <c r="BE14" s="190"/>
      <c r="BS14" s="174" t="s">
        <v>9</v>
      </c>
    </row>
    <row r="15" spans="1:74" ht="6.95" customHeight="1">
      <c r="B15" s="178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79"/>
      <c r="AC15" s="179"/>
      <c r="AD15" s="179"/>
      <c r="AE15" s="179"/>
      <c r="AF15" s="179"/>
      <c r="AG15" s="179"/>
      <c r="AH15" s="179"/>
      <c r="AI15" s="179"/>
      <c r="AJ15" s="179"/>
      <c r="AK15" s="179"/>
      <c r="AL15" s="179"/>
      <c r="AM15" s="179"/>
      <c r="AN15" s="179"/>
      <c r="AO15" s="179"/>
      <c r="AP15" s="179"/>
      <c r="AQ15" s="181"/>
      <c r="BE15" s="190"/>
      <c r="BS15" s="174" t="s">
        <v>6</v>
      </c>
    </row>
    <row r="16" spans="1:74" ht="14.45" customHeight="1">
      <c r="B16" s="178"/>
      <c r="C16" s="179"/>
      <c r="D16" s="191" t="s">
        <v>32</v>
      </c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9"/>
      <c r="AC16" s="179"/>
      <c r="AD16" s="179"/>
      <c r="AE16" s="179"/>
      <c r="AF16" s="179"/>
      <c r="AG16" s="179"/>
      <c r="AH16" s="179"/>
      <c r="AI16" s="179"/>
      <c r="AJ16" s="179"/>
      <c r="AK16" s="191" t="s">
        <v>28</v>
      </c>
      <c r="AL16" s="179"/>
      <c r="AM16" s="179"/>
      <c r="AN16" s="192" t="s">
        <v>33</v>
      </c>
      <c r="AO16" s="179"/>
      <c r="AP16" s="179"/>
      <c r="AQ16" s="181"/>
      <c r="BE16" s="190"/>
      <c r="BS16" s="174" t="s">
        <v>6</v>
      </c>
    </row>
    <row r="17" spans="2:71" ht="18.399999999999999" customHeight="1">
      <c r="B17" s="178"/>
      <c r="C17" s="179"/>
      <c r="D17" s="179"/>
      <c r="E17" s="192" t="s">
        <v>34</v>
      </c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179"/>
      <c r="AC17" s="179"/>
      <c r="AD17" s="179"/>
      <c r="AE17" s="179"/>
      <c r="AF17" s="179"/>
      <c r="AG17" s="179"/>
      <c r="AH17" s="179"/>
      <c r="AI17" s="179"/>
      <c r="AJ17" s="179"/>
      <c r="AK17" s="191" t="s">
        <v>29</v>
      </c>
      <c r="AL17" s="179"/>
      <c r="AM17" s="179"/>
      <c r="AN17" s="192" t="s">
        <v>5</v>
      </c>
      <c r="AO17" s="179"/>
      <c r="AP17" s="179"/>
      <c r="AQ17" s="181"/>
      <c r="BE17" s="190"/>
      <c r="BS17" s="174" t="s">
        <v>35</v>
      </c>
    </row>
    <row r="18" spans="2:71" ht="6.95" customHeight="1">
      <c r="B18" s="178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179"/>
      <c r="AC18" s="179"/>
      <c r="AD18" s="179"/>
      <c r="AE18" s="179"/>
      <c r="AF18" s="179"/>
      <c r="AG18" s="179"/>
      <c r="AH18" s="179"/>
      <c r="AI18" s="179"/>
      <c r="AJ18" s="179"/>
      <c r="AK18" s="179"/>
      <c r="AL18" s="179"/>
      <c r="AM18" s="179"/>
      <c r="AN18" s="179"/>
      <c r="AO18" s="179"/>
      <c r="AP18" s="179"/>
      <c r="AQ18" s="181"/>
      <c r="BE18" s="190"/>
      <c r="BS18" s="174" t="s">
        <v>9</v>
      </c>
    </row>
    <row r="19" spans="2:71" ht="14.45" customHeight="1">
      <c r="B19" s="178"/>
      <c r="C19" s="179"/>
      <c r="D19" s="191" t="s">
        <v>36</v>
      </c>
      <c r="E19" s="179"/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179"/>
      <c r="AC19" s="179"/>
      <c r="AD19" s="179"/>
      <c r="AE19" s="179"/>
      <c r="AF19" s="179"/>
      <c r="AG19" s="179"/>
      <c r="AH19" s="179"/>
      <c r="AI19" s="179"/>
      <c r="AJ19" s="179"/>
      <c r="AK19" s="179"/>
      <c r="AL19" s="179"/>
      <c r="AM19" s="179"/>
      <c r="AN19" s="179"/>
      <c r="AO19" s="179"/>
      <c r="AP19" s="179"/>
      <c r="AQ19" s="181"/>
      <c r="BE19" s="190"/>
      <c r="BS19" s="174" t="s">
        <v>9</v>
      </c>
    </row>
    <row r="20" spans="2:71" ht="22.5" customHeight="1">
      <c r="B20" s="178"/>
      <c r="C20" s="179"/>
      <c r="D20" s="179"/>
      <c r="E20" s="197" t="s">
        <v>5</v>
      </c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197"/>
      <c r="AC20" s="197"/>
      <c r="AD20" s="197"/>
      <c r="AE20" s="197"/>
      <c r="AF20" s="197"/>
      <c r="AG20" s="197"/>
      <c r="AH20" s="197"/>
      <c r="AI20" s="197"/>
      <c r="AJ20" s="197"/>
      <c r="AK20" s="197"/>
      <c r="AL20" s="197"/>
      <c r="AM20" s="197"/>
      <c r="AN20" s="197"/>
      <c r="AO20" s="179"/>
      <c r="AP20" s="179"/>
      <c r="AQ20" s="181"/>
      <c r="BE20" s="190"/>
      <c r="BS20" s="174" t="s">
        <v>6</v>
      </c>
    </row>
    <row r="21" spans="2:71" ht="6.95" customHeight="1">
      <c r="B21" s="178"/>
      <c r="C21" s="179"/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79"/>
      <c r="AB21" s="179"/>
      <c r="AC21" s="179"/>
      <c r="AD21" s="179"/>
      <c r="AE21" s="179"/>
      <c r="AF21" s="179"/>
      <c r="AG21" s="179"/>
      <c r="AH21" s="179"/>
      <c r="AI21" s="179"/>
      <c r="AJ21" s="179"/>
      <c r="AK21" s="179"/>
      <c r="AL21" s="179"/>
      <c r="AM21" s="179"/>
      <c r="AN21" s="179"/>
      <c r="AO21" s="179"/>
      <c r="AP21" s="179"/>
      <c r="AQ21" s="181"/>
      <c r="BE21" s="190"/>
    </row>
    <row r="22" spans="2:71" ht="6.95" customHeight="1">
      <c r="B22" s="178"/>
      <c r="C22" s="179"/>
      <c r="D22" s="198"/>
      <c r="E22" s="198"/>
      <c r="F22" s="198"/>
      <c r="G22" s="198"/>
      <c r="H22" s="198"/>
      <c r="I22" s="198"/>
      <c r="J22" s="198"/>
      <c r="K22" s="198"/>
      <c r="L22" s="198"/>
      <c r="M22" s="198"/>
      <c r="N22" s="198"/>
      <c r="O22" s="198"/>
      <c r="P22" s="198"/>
      <c r="Q22" s="198"/>
      <c r="R22" s="198"/>
      <c r="S22" s="198"/>
      <c r="T22" s="198"/>
      <c r="U22" s="198"/>
      <c r="V22" s="198"/>
      <c r="W22" s="198"/>
      <c r="X22" s="198"/>
      <c r="Y22" s="198"/>
      <c r="Z22" s="198"/>
      <c r="AA22" s="198"/>
      <c r="AB22" s="198"/>
      <c r="AC22" s="198"/>
      <c r="AD22" s="198"/>
      <c r="AE22" s="198"/>
      <c r="AF22" s="198"/>
      <c r="AG22" s="198"/>
      <c r="AH22" s="198"/>
      <c r="AI22" s="198"/>
      <c r="AJ22" s="198"/>
      <c r="AK22" s="198"/>
      <c r="AL22" s="198"/>
      <c r="AM22" s="198"/>
      <c r="AN22" s="198"/>
      <c r="AO22" s="198"/>
      <c r="AP22" s="179"/>
      <c r="AQ22" s="181"/>
      <c r="BE22" s="190"/>
    </row>
    <row r="23" spans="2:71" s="206" customFormat="1" ht="25.9" customHeight="1">
      <c r="B23" s="199"/>
      <c r="C23" s="200"/>
      <c r="D23" s="201" t="s">
        <v>37</v>
      </c>
      <c r="E23" s="202"/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3">
        <f>ROUND(AG51,2)</f>
        <v>0</v>
      </c>
      <c r="AL23" s="204"/>
      <c r="AM23" s="204"/>
      <c r="AN23" s="204"/>
      <c r="AO23" s="204"/>
      <c r="AP23" s="200"/>
      <c r="AQ23" s="205"/>
      <c r="BE23" s="190"/>
    </row>
    <row r="24" spans="2:71" s="206" customFormat="1" ht="6.95" customHeight="1">
      <c r="B24" s="199"/>
      <c r="C24" s="200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0"/>
      <c r="AJ24" s="200"/>
      <c r="AK24" s="200"/>
      <c r="AL24" s="200"/>
      <c r="AM24" s="200"/>
      <c r="AN24" s="200"/>
      <c r="AO24" s="200"/>
      <c r="AP24" s="200"/>
      <c r="AQ24" s="205"/>
      <c r="BE24" s="190"/>
    </row>
    <row r="25" spans="2:71" s="206" customFormat="1">
      <c r="B25" s="199"/>
      <c r="C25" s="200"/>
      <c r="D25" s="200"/>
      <c r="E25" s="200"/>
      <c r="F25" s="200"/>
      <c r="G25" s="200"/>
      <c r="H25" s="200"/>
      <c r="I25" s="200"/>
      <c r="J25" s="200"/>
      <c r="K25" s="200"/>
      <c r="L25" s="207" t="s">
        <v>38</v>
      </c>
      <c r="M25" s="207"/>
      <c r="N25" s="207"/>
      <c r="O25" s="207"/>
      <c r="P25" s="200"/>
      <c r="Q25" s="200"/>
      <c r="R25" s="200"/>
      <c r="S25" s="200"/>
      <c r="T25" s="200"/>
      <c r="U25" s="200"/>
      <c r="V25" s="200"/>
      <c r="W25" s="207" t="s">
        <v>39</v>
      </c>
      <c r="X25" s="207"/>
      <c r="Y25" s="207"/>
      <c r="Z25" s="207"/>
      <c r="AA25" s="207"/>
      <c r="AB25" s="207"/>
      <c r="AC25" s="207"/>
      <c r="AD25" s="207"/>
      <c r="AE25" s="207"/>
      <c r="AF25" s="200"/>
      <c r="AG25" s="200"/>
      <c r="AH25" s="200"/>
      <c r="AI25" s="200"/>
      <c r="AJ25" s="200"/>
      <c r="AK25" s="207" t="s">
        <v>40</v>
      </c>
      <c r="AL25" s="207"/>
      <c r="AM25" s="207"/>
      <c r="AN25" s="207"/>
      <c r="AO25" s="207"/>
      <c r="AP25" s="200"/>
      <c r="AQ25" s="205"/>
      <c r="BE25" s="190"/>
    </row>
    <row r="26" spans="2:71" s="215" customFormat="1" ht="14.45" customHeight="1">
      <c r="B26" s="208"/>
      <c r="C26" s="209"/>
      <c r="D26" s="210" t="s">
        <v>41</v>
      </c>
      <c r="E26" s="209"/>
      <c r="F26" s="210" t="s">
        <v>42</v>
      </c>
      <c r="G26" s="209"/>
      <c r="H26" s="209"/>
      <c r="I26" s="209"/>
      <c r="J26" s="209"/>
      <c r="K26" s="209"/>
      <c r="L26" s="211">
        <v>0.21</v>
      </c>
      <c r="M26" s="212"/>
      <c r="N26" s="212"/>
      <c r="O26" s="212"/>
      <c r="P26" s="209"/>
      <c r="Q26" s="209"/>
      <c r="R26" s="209"/>
      <c r="S26" s="209"/>
      <c r="T26" s="209"/>
      <c r="U26" s="209"/>
      <c r="V26" s="209"/>
      <c r="W26" s="213">
        <f>ROUND(AZ51,2)</f>
        <v>0</v>
      </c>
      <c r="X26" s="212"/>
      <c r="Y26" s="212"/>
      <c r="Z26" s="212"/>
      <c r="AA26" s="212"/>
      <c r="AB26" s="212"/>
      <c r="AC26" s="212"/>
      <c r="AD26" s="212"/>
      <c r="AE26" s="212"/>
      <c r="AF26" s="209"/>
      <c r="AG26" s="209"/>
      <c r="AH26" s="209"/>
      <c r="AI26" s="209"/>
      <c r="AJ26" s="209"/>
      <c r="AK26" s="213">
        <f>ROUND(AV51,2)</f>
        <v>0</v>
      </c>
      <c r="AL26" s="212"/>
      <c r="AM26" s="212"/>
      <c r="AN26" s="212"/>
      <c r="AO26" s="212"/>
      <c r="AP26" s="209"/>
      <c r="AQ26" s="214"/>
      <c r="BE26" s="190"/>
    </row>
    <row r="27" spans="2:71" s="215" customFormat="1" ht="14.45" customHeight="1">
      <c r="B27" s="208"/>
      <c r="C27" s="209"/>
      <c r="D27" s="209"/>
      <c r="E27" s="209"/>
      <c r="F27" s="210" t="s">
        <v>43</v>
      </c>
      <c r="G27" s="209"/>
      <c r="H27" s="209"/>
      <c r="I27" s="209"/>
      <c r="J27" s="209"/>
      <c r="K27" s="209"/>
      <c r="L27" s="211">
        <v>0.15</v>
      </c>
      <c r="M27" s="212"/>
      <c r="N27" s="212"/>
      <c r="O27" s="212"/>
      <c r="P27" s="209"/>
      <c r="Q27" s="209"/>
      <c r="R27" s="209"/>
      <c r="S27" s="209"/>
      <c r="T27" s="209"/>
      <c r="U27" s="209"/>
      <c r="V27" s="209"/>
      <c r="W27" s="213">
        <f>ROUND(BA51,2)</f>
        <v>0</v>
      </c>
      <c r="X27" s="212"/>
      <c r="Y27" s="212"/>
      <c r="Z27" s="212"/>
      <c r="AA27" s="212"/>
      <c r="AB27" s="212"/>
      <c r="AC27" s="212"/>
      <c r="AD27" s="212"/>
      <c r="AE27" s="212"/>
      <c r="AF27" s="209"/>
      <c r="AG27" s="209"/>
      <c r="AH27" s="209"/>
      <c r="AI27" s="209"/>
      <c r="AJ27" s="209"/>
      <c r="AK27" s="213">
        <f>ROUND(AW51,2)</f>
        <v>0</v>
      </c>
      <c r="AL27" s="212"/>
      <c r="AM27" s="212"/>
      <c r="AN27" s="212"/>
      <c r="AO27" s="212"/>
      <c r="AP27" s="209"/>
      <c r="AQ27" s="214"/>
      <c r="BE27" s="190"/>
    </row>
    <row r="28" spans="2:71" s="215" customFormat="1" ht="14.45" hidden="1" customHeight="1">
      <c r="B28" s="208"/>
      <c r="C28" s="209"/>
      <c r="D28" s="209"/>
      <c r="E28" s="209"/>
      <c r="F28" s="210" t="s">
        <v>44</v>
      </c>
      <c r="G28" s="209"/>
      <c r="H28" s="209"/>
      <c r="I28" s="209"/>
      <c r="J28" s="209"/>
      <c r="K28" s="209"/>
      <c r="L28" s="211">
        <v>0.21</v>
      </c>
      <c r="M28" s="212"/>
      <c r="N28" s="212"/>
      <c r="O28" s="212"/>
      <c r="P28" s="209"/>
      <c r="Q28" s="209"/>
      <c r="R28" s="209"/>
      <c r="S28" s="209"/>
      <c r="T28" s="209"/>
      <c r="U28" s="209"/>
      <c r="V28" s="209"/>
      <c r="W28" s="213">
        <f>ROUND(BB51,2)</f>
        <v>0</v>
      </c>
      <c r="X28" s="212"/>
      <c r="Y28" s="212"/>
      <c r="Z28" s="212"/>
      <c r="AA28" s="212"/>
      <c r="AB28" s="212"/>
      <c r="AC28" s="212"/>
      <c r="AD28" s="212"/>
      <c r="AE28" s="212"/>
      <c r="AF28" s="209"/>
      <c r="AG28" s="209"/>
      <c r="AH28" s="209"/>
      <c r="AI28" s="209"/>
      <c r="AJ28" s="209"/>
      <c r="AK28" s="213">
        <v>0</v>
      </c>
      <c r="AL28" s="212"/>
      <c r="AM28" s="212"/>
      <c r="AN28" s="212"/>
      <c r="AO28" s="212"/>
      <c r="AP28" s="209"/>
      <c r="AQ28" s="214"/>
      <c r="BE28" s="190"/>
    </row>
    <row r="29" spans="2:71" s="215" customFormat="1" ht="14.45" hidden="1" customHeight="1">
      <c r="B29" s="208"/>
      <c r="C29" s="209"/>
      <c r="D29" s="209"/>
      <c r="E29" s="209"/>
      <c r="F29" s="210" t="s">
        <v>45</v>
      </c>
      <c r="G29" s="209"/>
      <c r="H29" s="209"/>
      <c r="I29" s="209"/>
      <c r="J29" s="209"/>
      <c r="K29" s="209"/>
      <c r="L29" s="211">
        <v>0.15</v>
      </c>
      <c r="M29" s="212"/>
      <c r="N29" s="212"/>
      <c r="O29" s="212"/>
      <c r="P29" s="209"/>
      <c r="Q29" s="209"/>
      <c r="R29" s="209"/>
      <c r="S29" s="209"/>
      <c r="T29" s="209"/>
      <c r="U29" s="209"/>
      <c r="V29" s="209"/>
      <c r="W29" s="213">
        <f>ROUND(BC51,2)</f>
        <v>0</v>
      </c>
      <c r="X29" s="212"/>
      <c r="Y29" s="212"/>
      <c r="Z29" s="212"/>
      <c r="AA29" s="212"/>
      <c r="AB29" s="212"/>
      <c r="AC29" s="212"/>
      <c r="AD29" s="212"/>
      <c r="AE29" s="212"/>
      <c r="AF29" s="209"/>
      <c r="AG29" s="209"/>
      <c r="AH29" s="209"/>
      <c r="AI29" s="209"/>
      <c r="AJ29" s="209"/>
      <c r="AK29" s="213">
        <v>0</v>
      </c>
      <c r="AL29" s="212"/>
      <c r="AM29" s="212"/>
      <c r="AN29" s="212"/>
      <c r="AO29" s="212"/>
      <c r="AP29" s="209"/>
      <c r="AQ29" s="214"/>
      <c r="BE29" s="190"/>
    </row>
    <row r="30" spans="2:71" s="215" customFormat="1" ht="14.45" hidden="1" customHeight="1">
      <c r="B30" s="208"/>
      <c r="C30" s="209"/>
      <c r="D30" s="209"/>
      <c r="E30" s="209"/>
      <c r="F30" s="210" t="s">
        <v>46</v>
      </c>
      <c r="G30" s="209"/>
      <c r="H30" s="209"/>
      <c r="I30" s="209"/>
      <c r="J30" s="209"/>
      <c r="K30" s="209"/>
      <c r="L30" s="211">
        <v>0</v>
      </c>
      <c r="M30" s="212"/>
      <c r="N30" s="212"/>
      <c r="O30" s="212"/>
      <c r="P30" s="209"/>
      <c r="Q30" s="209"/>
      <c r="R30" s="209"/>
      <c r="S30" s="209"/>
      <c r="T30" s="209"/>
      <c r="U30" s="209"/>
      <c r="V30" s="209"/>
      <c r="W30" s="213">
        <f>ROUND(BD51,2)</f>
        <v>0</v>
      </c>
      <c r="X30" s="212"/>
      <c r="Y30" s="212"/>
      <c r="Z30" s="212"/>
      <c r="AA30" s="212"/>
      <c r="AB30" s="212"/>
      <c r="AC30" s="212"/>
      <c r="AD30" s="212"/>
      <c r="AE30" s="212"/>
      <c r="AF30" s="209"/>
      <c r="AG30" s="209"/>
      <c r="AH30" s="209"/>
      <c r="AI30" s="209"/>
      <c r="AJ30" s="209"/>
      <c r="AK30" s="213">
        <v>0</v>
      </c>
      <c r="AL30" s="212"/>
      <c r="AM30" s="212"/>
      <c r="AN30" s="212"/>
      <c r="AO30" s="212"/>
      <c r="AP30" s="209"/>
      <c r="AQ30" s="214"/>
      <c r="BE30" s="190"/>
    </row>
    <row r="31" spans="2:71" s="206" customFormat="1" ht="6.95" customHeight="1">
      <c r="B31" s="199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  <c r="O31" s="200"/>
      <c r="P31" s="200"/>
      <c r="Q31" s="200"/>
      <c r="R31" s="200"/>
      <c r="S31" s="200"/>
      <c r="T31" s="200"/>
      <c r="U31" s="200"/>
      <c r="V31" s="200"/>
      <c r="W31" s="200"/>
      <c r="X31" s="200"/>
      <c r="Y31" s="200"/>
      <c r="Z31" s="200"/>
      <c r="AA31" s="200"/>
      <c r="AB31" s="200"/>
      <c r="AC31" s="200"/>
      <c r="AD31" s="200"/>
      <c r="AE31" s="200"/>
      <c r="AF31" s="200"/>
      <c r="AG31" s="200"/>
      <c r="AH31" s="200"/>
      <c r="AI31" s="200"/>
      <c r="AJ31" s="200"/>
      <c r="AK31" s="200"/>
      <c r="AL31" s="200"/>
      <c r="AM31" s="200"/>
      <c r="AN31" s="200"/>
      <c r="AO31" s="200"/>
      <c r="AP31" s="200"/>
      <c r="AQ31" s="205"/>
      <c r="BE31" s="190"/>
    </row>
    <row r="32" spans="2:71" s="206" customFormat="1" ht="25.9" customHeight="1">
      <c r="B32" s="199"/>
      <c r="C32" s="216"/>
      <c r="D32" s="217" t="s">
        <v>47</v>
      </c>
      <c r="E32" s="218"/>
      <c r="F32" s="218"/>
      <c r="G32" s="218"/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9" t="s">
        <v>48</v>
      </c>
      <c r="U32" s="218"/>
      <c r="V32" s="218"/>
      <c r="W32" s="218"/>
      <c r="X32" s="220" t="s">
        <v>49</v>
      </c>
      <c r="Y32" s="221"/>
      <c r="Z32" s="221"/>
      <c r="AA32" s="221"/>
      <c r="AB32" s="221"/>
      <c r="AC32" s="218"/>
      <c r="AD32" s="218"/>
      <c r="AE32" s="218"/>
      <c r="AF32" s="218"/>
      <c r="AG32" s="218"/>
      <c r="AH32" s="218"/>
      <c r="AI32" s="218"/>
      <c r="AJ32" s="218"/>
      <c r="AK32" s="222">
        <f>SUM(AK23:AK30)</f>
        <v>0</v>
      </c>
      <c r="AL32" s="221"/>
      <c r="AM32" s="221"/>
      <c r="AN32" s="221"/>
      <c r="AO32" s="223"/>
      <c r="AP32" s="216"/>
      <c r="AQ32" s="224"/>
      <c r="BE32" s="190"/>
    </row>
    <row r="33" spans="2:56" s="206" customFormat="1" ht="6.95" customHeight="1">
      <c r="B33" s="199"/>
      <c r="C33" s="200"/>
      <c r="D33" s="200"/>
      <c r="E33" s="200"/>
      <c r="F33" s="200"/>
      <c r="G33" s="200"/>
      <c r="H33" s="200"/>
      <c r="I33" s="200"/>
      <c r="J33" s="200"/>
      <c r="K33" s="200"/>
      <c r="L33" s="200"/>
      <c r="M33" s="200"/>
      <c r="N33" s="200"/>
      <c r="O33" s="200"/>
      <c r="P33" s="200"/>
      <c r="Q33" s="200"/>
      <c r="R33" s="200"/>
      <c r="S33" s="200"/>
      <c r="T33" s="200"/>
      <c r="U33" s="200"/>
      <c r="V33" s="200"/>
      <c r="W33" s="200"/>
      <c r="X33" s="200"/>
      <c r="Y33" s="200"/>
      <c r="Z33" s="200"/>
      <c r="AA33" s="200"/>
      <c r="AB33" s="200"/>
      <c r="AC33" s="200"/>
      <c r="AD33" s="200"/>
      <c r="AE33" s="200"/>
      <c r="AF33" s="200"/>
      <c r="AG33" s="200"/>
      <c r="AH33" s="200"/>
      <c r="AI33" s="200"/>
      <c r="AJ33" s="200"/>
      <c r="AK33" s="200"/>
      <c r="AL33" s="200"/>
      <c r="AM33" s="200"/>
      <c r="AN33" s="200"/>
      <c r="AO33" s="200"/>
      <c r="AP33" s="200"/>
      <c r="AQ33" s="205"/>
    </row>
    <row r="34" spans="2:56" s="206" customFormat="1" ht="6.95" customHeight="1">
      <c r="B34" s="225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6"/>
      <c r="N34" s="226"/>
      <c r="O34" s="226"/>
      <c r="P34" s="226"/>
      <c r="Q34" s="226"/>
      <c r="R34" s="226"/>
      <c r="S34" s="226"/>
      <c r="T34" s="226"/>
      <c r="U34" s="226"/>
      <c r="V34" s="226"/>
      <c r="W34" s="226"/>
      <c r="X34" s="226"/>
      <c r="Y34" s="226"/>
      <c r="Z34" s="226"/>
      <c r="AA34" s="226"/>
      <c r="AB34" s="226"/>
      <c r="AC34" s="226"/>
      <c r="AD34" s="226"/>
      <c r="AE34" s="226"/>
      <c r="AF34" s="226"/>
      <c r="AG34" s="226"/>
      <c r="AH34" s="226"/>
      <c r="AI34" s="226"/>
      <c r="AJ34" s="226"/>
      <c r="AK34" s="226"/>
      <c r="AL34" s="226"/>
      <c r="AM34" s="226"/>
      <c r="AN34" s="226"/>
      <c r="AO34" s="226"/>
      <c r="AP34" s="226"/>
      <c r="AQ34" s="227"/>
    </row>
    <row r="38" spans="2:56" s="206" customFormat="1" ht="6.95" customHeight="1">
      <c r="B38" s="228"/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  <c r="Q38" s="229"/>
      <c r="R38" s="229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  <c r="AF38" s="229"/>
      <c r="AG38" s="229"/>
      <c r="AH38" s="229"/>
      <c r="AI38" s="229"/>
      <c r="AJ38" s="229"/>
      <c r="AK38" s="229"/>
      <c r="AL38" s="229"/>
      <c r="AM38" s="229"/>
      <c r="AN38" s="229"/>
      <c r="AO38" s="229"/>
      <c r="AP38" s="229"/>
      <c r="AQ38" s="229"/>
      <c r="AR38" s="199"/>
    </row>
    <row r="39" spans="2:56" s="206" customFormat="1" ht="36.950000000000003" customHeight="1">
      <c r="B39" s="199"/>
      <c r="C39" s="230" t="s">
        <v>50</v>
      </c>
      <c r="AR39" s="199"/>
    </row>
    <row r="40" spans="2:56" s="206" customFormat="1" ht="6.95" customHeight="1">
      <c r="B40" s="199"/>
      <c r="AR40" s="199"/>
    </row>
    <row r="41" spans="2:56" s="233" customFormat="1" ht="14.45" customHeight="1">
      <c r="B41" s="231"/>
      <c r="C41" s="232" t="s">
        <v>16</v>
      </c>
      <c r="L41" s="233" t="str">
        <f>K5</f>
        <v>2015192</v>
      </c>
      <c r="AR41" s="231"/>
    </row>
    <row r="42" spans="2:56" s="236" customFormat="1" ht="36.950000000000003" customHeight="1">
      <c r="B42" s="234"/>
      <c r="C42" s="235" t="s">
        <v>19</v>
      </c>
      <c r="L42" s="237" t="str">
        <f>K6</f>
        <v>III/32916 Poděbrady, ul. Revoluční - SO102</v>
      </c>
      <c r="M42" s="238"/>
      <c r="N42" s="238"/>
      <c r="O42" s="238"/>
      <c r="P42" s="238"/>
      <c r="Q42" s="238"/>
      <c r="R42" s="238"/>
      <c r="S42" s="238"/>
      <c r="T42" s="238"/>
      <c r="U42" s="238"/>
      <c r="V42" s="238"/>
      <c r="W42" s="238"/>
      <c r="X42" s="238"/>
      <c r="Y42" s="238"/>
      <c r="Z42" s="238"/>
      <c r="AA42" s="238"/>
      <c r="AB42" s="238"/>
      <c r="AC42" s="238"/>
      <c r="AD42" s="238"/>
      <c r="AE42" s="238"/>
      <c r="AF42" s="238"/>
      <c r="AG42" s="238"/>
      <c r="AH42" s="238"/>
      <c r="AI42" s="238"/>
      <c r="AJ42" s="238"/>
      <c r="AK42" s="238"/>
      <c r="AL42" s="238"/>
      <c r="AM42" s="238"/>
      <c r="AN42" s="238"/>
      <c r="AO42" s="238"/>
      <c r="AR42" s="234"/>
    </row>
    <row r="43" spans="2:56" s="206" customFormat="1" ht="6.95" customHeight="1">
      <c r="B43" s="199"/>
      <c r="AR43" s="199"/>
    </row>
    <row r="44" spans="2:56" s="206" customFormat="1" ht="15">
      <c r="B44" s="199"/>
      <c r="C44" s="232" t="s">
        <v>23</v>
      </c>
      <c r="L44" s="239" t="str">
        <f>IF(K8="","",K8)</f>
        <v xml:space="preserve"> </v>
      </c>
      <c r="AI44" s="232" t="s">
        <v>25</v>
      </c>
      <c r="AM44" s="240" t="str">
        <f>IF(AN8= "","",AN8)</f>
        <v>10. 8. 2017</v>
      </c>
      <c r="AN44" s="240"/>
      <c r="AR44" s="199"/>
    </row>
    <row r="45" spans="2:56" s="206" customFormat="1" ht="6.95" customHeight="1">
      <c r="B45" s="199"/>
      <c r="AR45" s="199"/>
    </row>
    <row r="46" spans="2:56" s="206" customFormat="1" ht="15">
      <c r="B46" s="199"/>
      <c r="C46" s="232" t="s">
        <v>27</v>
      </c>
      <c r="L46" s="233" t="str">
        <f>IF(E11= "","",E11)</f>
        <v xml:space="preserve"> </v>
      </c>
      <c r="AI46" s="232" t="s">
        <v>32</v>
      </c>
      <c r="AM46" s="241" t="str">
        <f>IF(E17="","",E17)</f>
        <v>Forvia CZ, s.r.o.</v>
      </c>
      <c r="AN46" s="241"/>
      <c r="AO46" s="241"/>
      <c r="AP46" s="241"/>
      <c r="AR46" s="199"/>
      <c r="AS46" s="242" t="s">
        <v>51</v>
      </c>
      <c r="AT46" s="243"/>
      <c r="AU46" s="244"/>
      <c r="AV46" s="244"/>
      <c r="AW46" s="244"/>
      <c r="AX46" s="244"/>
      <c r="AY46" s="244"/>
      <c r="AZ46" s="244"/>
      <c r="BA46" s="244"/>
      <c r="BB46" s="244"/>
      <c r="BC46" s="244"/>
      <c r="BD46" s="245"/>
    </row>
    <row r="47" spans="2:56" s="206" customFormat="1" ht="15">
      <c r="B47" s="199"/>
      <c r="C47" s="232" t="s">
        <v>30</v>
      </c>
      <c r="L47" s="233" t="str">
        <f>IF(E14= "Vyplň údaj","",E14)</f>
        <v/>
      </c>
      <c r="AR47" s="199"/>
      <c r="AS47" s="246"/>
      <c r="AT47" s="247"/>
      <c r="AU47" s="200"/>
      <c r="AV47" s="200"/>
      <c r="AW47" s="200"/>
      <c r="AX47" s="200"/>
      <c r="AY47" s="200"/>
      <c r="AZ47" s="200"/>
      <c r="BA47" s="200"/>
      <c r="BB47" s="200"/>
      <c r="BC47" s="200"/>
      <c r="BD47" s="248"/>
    </row>
    <row r="48" spans="2:56" s="206" customFormat="1" ht="10.9" customHeight="1">
      <c r="B48" s="199"/>
      <c r="AR48" s="199"/>
      <c r="AS48" s="246"/>
      <c r="AT48" s="247"/>
      <c r="AU48" s="200"/>
      <c r="AV48" s="200"/>
      <c r="AW48" s="200"/>
      <c r="AX48" s="200"/>
      <c r="AY48" s="200"/>
      <c r="AZ48" s="200"/>
      <c r="BA48" s="200"/>
      <c r="BB48" s="200"/>
      <c r="BC48" s="200"/>
      <c r="BD48" s="248"/>
    </row>
    <row r="49" spans="1:91" s="206" customFormat="1" ht="29.25" customHeight="1">
      <c r="B49" s="199"/>
      <c r="C49" s="249" t="s">
        <v>52</v>
      </c>
      <c r="D49" s="250"/>
      <c r="E49" s="250"/>
      <c r="F49" s="250"/>
      <c r="G49" s="250"/>
      <c r="H49" s="251"/>
      <c r="I49" s="252" t="s">
        <v>53</v>
      </c>
      <c r="J49" s="250"/>
      <c r="K49" s="250"/>
      <c r="L49" s="250"/>
      <c r="M49" s="250"/>
      <c r="N49" s="250"/>
      <c r="O49" s="250"/>
      <c r="P49" s="250"/>
      <c r="Q49" s="250"/>
      <c r="R49" s="250"/>
      <c r="S49" s="250"/>
      <c r="T49" s="250"/>
      <c r="U49" s="250"/>
      <c r="V49" s="250"/>
      <c r="W49" s="250"/>
      <c r="X49" s="250"/>
      <c r="Y49" s="250"/>
      <c r="Z49" s="250"/>
      <c r="AA49" s="250"/>
      <c r="AB49" s="250"/>
      <c r="AC49" s="250"/>
      <c r="AD49" s="250"/>
      <c r="AE49" s="250"/>
      <c r="AF49" s="250"/>
      <c r="AG49" s="253" t="s">
        <v>54</v>
      </c>
      <c r="AH49" s="250"/>
      <c r="AI49" s="250"/>
      <c r="AJ49" s="250"/>
      <c r="AK49" s="250"/>
      <c r="AL49" s="250"/>
      <c r="AM49" s="250"/>
      <c r="AN49" s="252" t="s">
        <v>55</v>
      </c>
      <c r="AO49" s="250"/>
      <c r="AP49" s="250"/>
      <c r="AQ49" s="254" t="s">
        <v>56</v>
      </c>
      <c r="AR49" s="199"/>
      <c r="AS49" s="255" t="s">
        <v>57</v>
      </c>
      <c r="AT49" s="256" t="s">
        <v>58</v>
      </c>
      <c r="AU49" s="256" t="s">
        <v>59</v>
      </c>
      <c r="AV49" s="256" t="s">
        <v>60</v>
      </c>
      <c r="AW49" s="256" t="s">
        <v>61</v>
      </c>
      <c r="AX49" s="256" t="s">
        <v>62</v>
      </c>
      <c r="AY49" s="256" t="s">
        <v>63</v>
      </c>
      <c r="AZ49" s="256" t="s">
        <v>64</v>
      </c>
      <c r="BA49" s="256" t="s">
        <v>65</v>
      </c>
      <c r="BB49" s="256" t="s">
        <v>66</v>
      </c>
      <c r="BC49" s="256" t="s">
        <v>67</v>
      </c>
      <c r="BD49" s="257" t="s">
        <v>68</v>
      </c>
    </row>
    <row r="50" spans="1:91" s="206" customFormat="1" ht="10.9" customHeight="1">
      <c r="B50" s="199"/>
      <c r="AR50" s="199"/>
      <c r="AS50" s="258"/>
      <c r="AT50" s="244"/>
      <c r="AU50" s="244"/>
      <c r="AV50" s="244"/>
      <c r="AW50" s="244"/>
      <c r="AX50" s="244"/>
      <c r="AY50" s="244"/>
      <c r="AZ50" s="244"/>
      <c r="BA50" s="244"/>
      <c r="BB50" s="244"/>
      <c r="BC50" s="244"/>
      <c r="BD50" s="245"/>
    </row>
    <row r="51" spans="1:91" s="236" customFormat="1" ht="32.450000000000003" customHeight="1">
      <c r="B51" s="234"/>
      <c r="C51" s="259" t="s">
        <v>69</v>
      </c>
      <c r="D51" s="260"/>
      <c r="E51" s="260"/>
      <c r="F51" s="260"/>
      <c r="G51" s="260"/>
      <c r="H51" s="260"/>
      <c r="I51" s="260"/>
      <c r="J51" s="260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260"/>
      <c r="AA51" s="260"/>
      <c r="AB51" s="260"/>
      <c r="AC51" s="260"/>
      <c r="AD51" s="260"/>
      <c r="AE51" s="260"/>
      <c r="AF51" s="260"/>
      <c r="AG51" s="261">
        <f>ROUND(SUM(AG52:AG53),2)</f>
        <v>0</v>
      </c>
      <c r="AH51" s="261"/>
      <c r="AI51" s="261"/>
      <c r="AJ51" s="261"/>
      <c r="AK51" s="261"/>
      <c r="AL51" s="261"/>
      <c r="AM51" s="261"/>
      <c r="AN51" s="262">
        <f>SUM(AG51,AT51)</f>
        <v>0</v>
      </c>
      <c r="AO51" s="262"/>
      <c r="AP51" s="262"/>
      <c r="AQ51" s="263" t="s">
        <v>5</v>
      </c>
      <c r="AR51" s="234"/>
      <c r="AS51" s="264">
        <f>ROUND(SUM(AS52:AS53),2)</f>
        <v>0</v>
      </c>
      <c r="AT51" s="265">
        <f>ROUND(SUM(AV51:AW51),2)</f>
        <v>0</v>
      </c>
      <c r="AU51" s="266">
        <f>ROUND(SUM(AU52:AU53),5)</f>
        <v>0</v>
      </c>
      <c r="AV51" s="265">
        <f>ROUND(AZ51*L26,2)</f>
        <v>0</v>
      </c>
      <c r="AW51" s="265">
        <f>ROUND(BA51*L27,2)</f>
        <v>0</v>
      </c>
      <c r="AX51" s="265">
        <f>ROUND(BB51*L26,2)</f>
        <v>0</v>
      </c>
      <c r="AY51" s="265">
        <f>ROUND(BC51*L27,2)</f>
        <v>0</v>
      </c>
      <c r="AZ51" s="265">
        <f>ROUND(SUM(AZ52:AZ53),2)</f>
        <v>0</v>
      </c>
      <c r="BA51" s="265">
        <f>ROUND(SUM(BA52:BA53),2)</f>
        <v>0</v>
      </c>
      <c r="BB51" s="265">
        <f>ROUND(SUM(BB52:BB53),2)</f>
        <v>0</v>
      </c>
      <c r="BC51" s="265">
        <f>ROUND(SUM(BC52:BC53),2)</f>
        <v>0</v>
      </c>
      <c r="BD51" s="267">
        <f>ROUND(SUM(BD52:BD53),2)</f>
        <v>0</v>
      </c>
      <c r="BS51" s="235" t="s">
        <v>70</v>
      </c>
      <c r="BT51" s="235" t="s">
        <v>71</v>
      </c>
      <c r="BU51" s="268" t="s">
        <v>72</v>
      </c>
      <c r="BV51" s="235" t="s">
        <v>73</v>
      </c>
      <c r="BW51" s="235" t="s">
        <v>7</v>
      </c>
      <c r="BX51" s="235" t="s">
        <v>74</v>
      </c>
      <c r="CL51" s="235" t="s">
        <v>5</v>
      </c>
    </row>
    <row r="52" spans="1:91" s="281" customFormat="1" ht="22.5" customHeight="1">
      <c r="A52" s="269" t="s">
        <v>75</v>
      </c>
      <c r="B52" s="270"/>
      <c r="C52" s="271"/>
      <c r="D52" s="272" t="s">
        <v>76</v>
      </c>
      <c r="E52" s="272"/>
      <c r="F52" s="272"/>
      <c r="G52" s="272"/>
      <c r="H52" s="272"/>
      <c r="I52" s="273"/>
      <c r="J52" s="272" t="s">
        <v>77</v>
      </c>
      <c r="K52" s="272"/>
      <c r="L52" s="272"/>
      <c r="M52" s="272"/>
      <c r="N52" s="272"/>
      <c r="O52" s="272"/>
      <c r="P52" s="272"/>
      <c r="Q52" s="272"/>
      <c r="R52" s="272"/>
      <c r="S52" s="272"/>
      <c r="T52" s="272"/>
      <c r="U52" s="272"/>
      <c r="V52" s="272"/>
      <c r="W52" s="272"/>
      <c r="X52" s="272"/>
      <c r="Y52" s="272"/>
      <c r="Z52" s="272"/>
      <c r="AA52" s="272"/>
      <c r="AB52" s="272"/>
      <c r="AC52" s="272"/>
      <c r="AD52" s="272"/>
      <c r="AE52" s="272"/>
      <c r="AF52" s="272"/>
      <c r="AG52" s="274">
        <f>'102 - Komunikace - ul. Ov...'!J27</f>
        <v>0</v>
      </c>
      <c r="AH52" s="275"/>
      <c r="AI52" s="275"/>
      <c r="AJ52" s="275"/>
      <c r="AK52" s="275"/>
      <c r="AL52" s="275"/>
      <c r="AM52" s="275"/>
      <c r="AN52" s="274">
        <f>SUM(AG52,AT52)</f>
        <v>0</v>
      </c>
      <c r="AO52" s="275"/>
      <c r="AP52" s="275"/>
      <c r="AQ52" s="276" t="s">
        <v>78</v>
      </c>
      <c r="AR52" s="270"/>
      <c r="AS52" s="277">
        <v>0</v>
      </c>
      <c r="AT52" s="278">
        <f>ROUND(SUM(AV52:AW52),2)</f>
        <v>0</v>
      </c>
      <c r="AU52" s="279">
        <f>'102 - Komunikace - ul. Ov...'!P81</f>
        <v>0</v>
      </c>
      <c r="AV52" s="278">
        <f>'102 - Komunikace - ul. Ov...'!J30</f>
        <v>0</v>
      </c>
      <c r="AW52" s="278">
        <f>'102 - Komunikace - ul. Ov...'!J31</f>
        <v>0</v>
      </c>
      <c r="AX52" s="278">
        <f>'102 - Komunikace - ul. Ov...'!J32</f>
        <v>0</v>
      </c>
      <c r="AY52" s="278">
        <f>'102 - Komunikace - ul. Ov...'!J33</f>
        <v>0</v>
      </c>
      <c r="AZ52" s="278">
        <f>'102 - Komunikace - ul. Ov...'!F30</f>
        <v>0</v>
      </c>
      <c r="BA52" s="278">
        <f>'102 - Komunikace - ul. Ov...'!F31</f>
        <v>0</v>
      </c>
      <c r="BB52" s="278">
        <f>'102 - Komunikace - ul. Ov...'!F32</f>
        <v>0</v>
      </c>
      <c r="BC52" s="278">
        <f>'102 - Komunikace - ul. Ov...'!F33</f>
        <v>0</v>
      </c>
      <c r="BD52" s="280">
        <f>'102 - Komunikace - ul. Ov...'!F34</f>
        <v>0</v>
      </c>
      <c r="BT52" s="282" t="s">
        <v>79</v>
      </c>
      <c r="BV52" s="282" t="s">
        <v>73</v>
      </c>
      <c r="BW52" s="282" t="s">
        <v>80</v>
      </c>
      <c r="BX52" s="282" t="s">
        <v>7</v>
      </c>
      <c r="CL52" s="282" t="s">
        <v>5</v>
      </c>
      <c r="CM52" s="282" t="s">
        <v>81</v>
      </c>
    </row>
    <row r="53" spans="1:91" s="281" customFormat="1" ht="22.5" customHeight="1">
      <c r="A53" s="269" t="s">
        <v>75</v>
      </c>
      <c r="B53" s="270"/>
      <c r="C53" s="271"/>
      <c r="D53" s="272" t="s">
        <v>82</v>
      </c>
      <c r="E53" s="272"/>
      <c r="F53" s="272"/>
      <c r="G53" s="272"/>
      <c r="H53" s="272"/>
      <c r="I53" s="273"/>
      <c r="J53" s="272" t="s">
        <v>83</v>
      </c>
      <c r="K53" s="272"/>
      <c r="L53" s="272"/>
      <c r="M53" s="272"/>
      <c r="N53" s="272"/>
      <c r="O53" s="272"/>
      <c r="P53" s="272"/>
      <c r="Q53" s="272"/>
      <c r="R53" s="272"/>
      <c r="S53" s="272"/>
      <c r="T53" s="272"/>
      <c r="U53" s="272"/>
      <c r="V53" s="272"/>
      <c r="W53" s="272"/>
      <c r="X53" s="272"/>
      <c r="Y53" s="272"/>
      <c r="Z53" s="272"/>
      <c r="AA53" s="272"/>
      <c r="AB53" s="272"/>
      <c r="AC53" s="272"/>
      <c r="AD53" s="272"/>
      <c r="AE53" s="272"/>
      <c r="AF53" s="272"/>
      <c r="AG53" s="274">
        <f>'00 - Všeobecné podmínky'!J27</f>
        <v>0</v>
      </c>
      <c r="AH53" s="275"/>
      <c r="AI53" s="275"/>
      <c r="AJ53" s="275"/>
      <c r="AK53" s="275"/>
      <c r="AL53" s="275"/>
      <c r="AM53" s="275"/>
      <c r="AN53" s="274">
        <f>SUM(AG53,AT53)</f>
        <v>0</v>
      </c>
      <c r="AO53" s="275"/>
      <c r="AP53" s="275"/>
      <c r="AQ53" s="276" t="s">
        <v>78</v>
      </c>
      <c r="AR53" s="270"/>
      <c r="AS53" s="283">
        <v>0</v>
      </c>
      <c r="AT53" s="284">
        <f>ROUND(SUM(AV53:AW53),2)</f>
        <v>0</v>
      </c>
      <c r="AU53" s="285">
        <f>'00 - Všeobecné podmínky'!P78</f>
        <v>0</v>
      </c>
      <c r="AV53" s="284">
        <f>'00 - Všeobecné podmínky'!J30</f>
        <v>0</v>
      </c>
      <c r="AW53" s="284">
        <f>'00 - Všeobecné podmínky'!J31</f>
        <v>0</v>
      </c>
      <c r="AX53" s="284">
        <f>'00 - Všeobecné podmínky'!J32</f>
        <v>0</v>
      </c>
      <c r="AY53" s="284">
        <f>'00 - Všeobecné podmínky'!J33</f>
        <v>0</v>
      </c>
      <c r="AZ53" s="284">
        <f>'00 - Všeobecné podmínky'!F30</f>
        <v>0</v>
      </c>
      <c r="BA53" s="284">
        <f>'00 - Všeobecné podmínky'!F31</f>
        <v>0</v>
      </c>
      <c r="BB53" s="284">
        <f>'00 - Všeobecné podmínky'!F32</f>
        <v>0</v>
      </c>
      <c r="BC53" s="284">
        <f>'00 - Všeobecné podmínky'!F33</f>
        <v>0</v>
      </c>
      <c r="BD53" s="286">
        <f>'00 - Všeobecné podmínky'!F34</f>
        <v>0</v>
      </c>
      <c r="BT53" s="282" t="s">
        <v>79</v>
      </c>
      <c r="BV53" s="282" t="s">
        <v>73</v>
      </c>
      <c r="BW53" s="282" t="s">
        <v>84</v>
      </c>
      <c r="BX53" s="282" t="s">
        <v>7</v>
      </c>
      <c r="CL53" s="282" t="s">
        <v>5</v>
      </c>
      <c r="CM53" s="282" t="s">
        <v>81</v>
      </c>
    </row>
    <row r="54" spans="1:91" s="206" customFormat="1" ht="30" customHeight="1">
      <c r="B54" s="199"/>
      <c r="AR54" s="199"/>
    </row>
    <row r="55" spans="1:91" s="206" customFormat="1" ht="6.95" customHeight="1">
      <c r="B55" s="225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6"/>
      <c r="N55" s="226"/>
      <c r="O55" s="226"/>
      <c r="P55" s="226"/>
      <c r="Q55" s="226"/>
      <c r="R55" s="226"/>
      <c r="S55" s="226"/>
      <c r="T55" s="226"/>
      <c r="U55" s="226"/>
      <c r="V55" s="226"/>
      <c r="W55" s="226"/>
      <c r="X55" s="226"/>
      <c r="Y55" s="226"/>
      <c r="Z55" s="226"/>
      <c r="AA55" s="226"/>
      <c r="AB55" s="226"/>
      <c r="AC55" s="226"/>
      <c r="AD55" s="226"/>
      <c r="AE55" s="226"/>
      <c r="AF55" s="226"/>
      <c r="AG55" s="226"/>
      <c r="AH55" s="226"/>
      <c r="AI55" s="226"/>
      <c r="AJ55" s="226"/>
      <c r="AK55" s="226"/>
      <c r="AL55" s="226"/>
      <c r="AM55" s="226"/>
      <c r="AN55" s="226"/>
      <c r="AO55" s="226"/>
      <c r="AP55" s="226"/>
      <c r="AQ55" s="226"/>
      <c r="AR55" s="199"/>
    </row>
  </sheetData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/>
    <hyperlink ref="W1:AI1" location="C51" display="2) Rekapitulace objektů stavby a soupisů prací"/>
    <hyperlink ref="A52" location="'102 - Komunikace - ul. Ov...'!C2" display="/"/>
    <hyperlink ref="A53" location="'00 - Všeobecné podmínky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4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"/>
      <c r="B1" s="43"/>
      <c r="C1" s="43"/>
      <c r="D1" s="44" t="s">
        <v>1</v>
      </c>
      <c r="E1" s="43"/>
      <c r="F1" s="45" t="s">
        <v>85</v>
      </c>
      <c r="G1" s="158" t="s">
        <v>86</v>
      </c>
      <c r="H1" s="158"/>
      <c r="I1" s="46"/>
      <c r="J1" s="45" t="s">
        <v>87</v>
      </c>
      <c r="K1" s="44" t="s">
        <v>88</v>
      </c>
      <c r="L1" s="45" t="s">
        <v>89</v>
      </c>
      <c r="M1" s="45"/>
      <c r="N1" s="45"/>
      <c r="O1" s="45"/>
      <c r="P1" s="45"/>
      <c r="Q1" s="45"/>
      <c r="R1" s="45"/>
      <c r="S1" s="45"/>
      <c r="T1" s="45"/>
      <c r="U1" s="8"/>
      <c r="V1" s="8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</row>
    <row r="2" spans="1:70" ht="36.950000000000003" customHeight="1">
      <c r="L2" s="151" t="s">
        <v>8</v>
      </c>
      <c r="M2" s="152"/>
      <c r="N2" s="152"/>
      <c r="O2" s="152"/>
      <c r="P2" s="152"/>
      <c r="Q2" s="152"/>
      <c r="R2" s="152"/>
      <c r="S2" s="152"/>
      <c r="T2" s="152"/>
      <c r="U2" s="152"/>
      <c r="V2" s="152"/>
      <c r="AT2" s="10" t="s">
        <v>80</v>
      </c>
    </row>
    <row r="3" spans="1:70" ht="6.95" customHeight="1">
      <c r="B3" s="11"/>
      <c r="C3" s="12"/>
      <c r="D3" s="12"/>
      <c r="E3" s="12"/>
      <c r="F3" s="12"/>
      <c r="G3" s="12"/>
      <c r="H3" s="12"/>
      <c r="I3" s="47"/>
      <c r="J3" s="12"/>
      <c r="K3" s="13"/>
      <c r="AT3" s="10" t="s">
        <v>81</v>
      </c>
    </row>
    <row r="4" spans="1:70" ht="36.950000000000003" customHeight="1">
      <c r="B4" s="14"/>
      <c r="C4" s="15"/>
      <c r="D4" s="16" t="s">
        <v>90</v>
      </c>
      <c r="E4" s="15"/>
      <c r="F4" s="15"/>
      <c r="G4" s="15"/>
      <c r="H4" s="15"/>
      <c r="I4" s="48"/>
      <c r="J4" s="15"/>
      <c r="K4" s="17"/>
      <c r="M4" s="18" t="s">
        <v>13</v>
      </c>
      <c r="AT4" s="10" t="s">
        <v>6</v>
      </c>
    </row>
    <row r="5" spans="1:70" ht="6.95" customHeight="1">
      <c r="B5" s="14"/>
      <c r="C5" s="15"/>
      <c r="D5" s="15"/>
      <c r="E5" s="15"/>
      <c r="F5" s="15"/>
      <c r="G5" s="15"/>
      <c r="H5" s="15"/>
      <c r="I5" s="48"/>
      <c r="J5" s="15"/>
      <c r="K5" s="17"/>
    </row>
    <row r="6" spans="1:70" ht="15">
      <c r="B6" s="14"/>
      <c r="C6" s="15"/>
      <c r="D6" s="20" t="s">
        <v>19</v>
      </c>
      <c r="E6" s="15"/>
      <c r="F6" s="15"/>
      <c r="G6" s="15"/>
      <c r="H6" s="15"/>
      <c r="I6" s="48"/>
      <c r="J6" s="15"/>
      <c r="K6" s="17"/>
    </row>
    <row r="7" spans="1:70" ht="22.5" customHeight="1">
      <c r="B7" s="14"/>
      <c r="C7" s="15"/>
      <c r="D7" s="15"/>
      <c r="E7" s="159" t="str">
        <f>'Rekapitulace stavby'!K6</f>
        <v>III/32916 Poděbrady, ul. Revoluční - SO102</v>
      </c>
      <c r="F7" s="160"/>
      <c r="G7" s="160"/>
      <c r="H7" s="160"/>
      <c r="I7" s="48"/>
      <c r="J7" s="15"/>
      <c r="K7" s="17"/>
    </row>
    <row r="8" spans="1:70" s="1" customFormat="1" ht="15">
      <c r="B8" s="21"/>
      <c r="C8" s="22"/>
      <c r="D8" s="20" t="s">
        <v>91</v>
      </c>
      <c r="E8" s="22"/>
      <c r="F8" s="22"/>
      <c r="G8" s="22"/>
      <c r="H8" s="22"/>
      <c r="I8" s="49"/>
      <c r="J8" s="22"/>
      <c r="K8" s="23"/>
    </row>
    <row r="9" spans="1:70" s="1" customFormat="1" ht="36.950000000000003" customHeight="1">
      <c r="B9" s="21"/>
      <c r="C9" s="22"/>
      <c r="D9" s="22"/>
      <c r="E9" s="161" t="s">
        <v>92</v>
      </c>
      <c r="F9" s="162"/>
      <c r="G9" s="162"/>
      <c r="H9" s="162"/>
      <c r="I9" s="49"/>
      <c r="J9" s="22"/>
      <c r="K9" s="23"/>
    </row>
    <row r="10" spans="1:70" s="1" customFormat="1">
      <c r="B10" s="21"/>
      <c r="C10" s="22"/>
      <c r="D10" s="22"/>
      <c r="E10" s="22"/>
      <c r="F10" s="22"/>
      <c r="G10" s="22"/>
      <c r="H10" s="22"/>
      <c r="I10" s="49"/>
      <c r="J10" s="22"/>
      <c r="K10" s="23"/>
    </row>
    <row r="11" spans="1:70" s="1" customFormat="1" ht="14.45" customHeight="1">
      <c r="B11" s="21"/>
      <c r="C11" s="22"/>
      <c r="D11" s="20" t="s">
        <v>21</v>
      </c>
      <c r="E11" s="22"/>
      <c r="F11" s="19" t="s">
        <v>5</v>
      </c>
      <c r="G11" s="22"/>
      <c r="H11" s="22"/>
      <c r="I11" s="50" t="s">
        <v>22</v>
      </c>
      <c r="J11" s="19" t="s">
        <v>5</v>
      </c>
      <c r="K11" s="23"/>
    </row>
    <row r="12" spans="1:70" s="1" customFormat="1" ht="14.45" customHeight="1">
      <c r="B12" s="21"/>
      <c r="C12" s="22"/>
      <c r="D12" s="20" t="s">
        <v>23</v>
      </c>
      <c r="E12" s="22"/>
      <c r="F12" s="19" t="s">
        <v>24</v>
      </c>
      <c r="G12" s="22"/>
      <c r="H12" s="22"/>
      <c r="I12" s="50" t="s">
        <v>25</v>
      </c>
      <c r="J12" s="51" t="str">
        <f>'Rekapitulace stavby'!AN8</f>
        <v>10. 8. 2017</v>
      </c>
      <c r="K12" s="23"/>
    </row>
    <row r="13" spans="1:70" s="1" customFormat="1" ht="10.9" customHeight="1">
      <c r="B13" s="21"/>
      <c r="C13" s="22"/>
      <c r="D13" s="22"/>
      <c r="E13" s="22"/>
      <c r="F13" s="22"/>
      <c r="G13" s="22"/>
      <c r="H13" s="22"/>
      <c r="I13" s="49"/>
      <c r="J13" s="22"/>
      <c r="K13" s="23"/>
    </row>
    <row r="14" spans="1:70" s="1" customFormat="1" ht="14.45" customHeight="1">
      <c r="B14" s="21"/>
      <c r="C14" s="22"/>
      <c r="D14" s="20" t="s">
        <v>27</v>
      </c>
      <c r="E14" s="22"/>
      <c r="F14" s="22"/>
      <c r="G14" s="22"/>
      <c r="H14" s="22"/>
      <c r="I14" s="50" t="s">
        <v>28</v>
      </c>
      <c r="J14" s="19" t="str">
        <f>IF('Rekapitulace stavby'!AN10="","",'Rekapitulace stavby'!AN10)</f>
        <v/>
      </c>
      <c r="K14" s="23"/>
    </row>
    <row r="15" spans="1:70" s="1" customFormat="1" ht="18" customHeight="1">
      <c r="B15" s="21"/>
      <c r="C15" s="22"/>
      <c r="D15" s="22"/>
      <c r="E15" s="19" t="str">
        <f>IF('Rekapitulace stavby'!E11="","",'Rekapitulace stavby'!E11)</f>
        <v xml:space="preserve"> </v>
      </c>
      <c r="F15" s="22"/>
      <c r="G15" s="22"/>
      <c r="H15" s="22"/>
      <c r="I15" s="50" t="s">
        <v>29</v>
      </c>
      <c r="J15" s="19" t="str">
        <f>IF('Rekapitulace stavby'!AN11="","",'Rekapitulace stavby'!AN11)</f>
        <v/>
      </c>
      <c r="K15" s="23"/>
    </row>
    <row r="16" spans="1:70" s="1" customFormat="1" ht="6.95" customHeight="1">
      <c r="B16" s="21"/>
      <c r="C16" s="22"/>
      <c r="D16" s="22"/>
      <c r="E16" s="22"/>
      <c r="F16" s="22"/>
      <c r="G16" s="22"/>
      <c r="H16" s="22"/>
      <c r="I16" s="49"/>
      <c r="J16" s="22"/>
      <c r="K16" s="23"/>
    </row>
    <row r="17" spans="2:11" s="1" customFormat="1" ht="14.45" customHeight="1">
      <c r="B17" s="21"/>
      <c r="C17" s="22"/>
      <c r="D17" s="20" t="s">
        <v>30</v>
      </c>
      <c r="E17" s="22"/>
      <c r="F17" s="22"/>
      <c r="G17" s="22"/>
      <c r="H17" s="22"/>
      <c r="I17" s="50" t="s">
        <v>28</v>
      </c>
      <c r="J17" s="19" t="str">
        <f>IF('Rekapitulace stavby'!AN13="Vyplň údaj","",IF('Rekapitulace stavby'!AN13="","",'Rekapitulace stavby'!AN13))</f>
        <v/>
      </c>
      <c r="K17" s="23"/>
    </row>
    <row r="18" spans="2:11" s="1" customFormat="1" ht="18" customHeight="1">
      <c r="B18" s="21"/>
      <c r="C18" s="22"/>
      <c r="D18" s="22"/>
      <c r="E18" s="19" t="str">
        <f>IF('Rekapitulace stavby'!E14="Vyplň údaj","",IF('Rekapitulace stavby'!E14="","",'Rekapitulace stavby'!E14))</f>
        <v/>
      </c>
      <c r="F18" s="22"/>
      <c r="G18" s="22"/>
      <c r="H18" s="22"/>
      <c r="I18" s="50" t="s">
        <v>29</v>
      </c>
      <c r="J18" s="19" t="str">
        <f>IF('Rekapitulace stavby'!AN14="Vyplň údaj","",IF('Rekapitulace stavby'!AN14="","",'Rekapitulace stavby'!AN14))</f>
        <v/>
      </c>
      <c r="K18" s="23"/>
    </row>
    <row r="19" spans="2:11" s="1" customFormat="1" ht="6.95" customHeight="1">
      <c r="B19" s="21"/>
      <c r="C19" s="22"/>
      <c r="D19" s="22"/>
      <c r="E19" s="22"/>
      <c r="F19" s="22"/>
      <c r="G19" s="22"/>
      <c r="H19" s="22"/>
      <c r="I19" s="49"/>
      <c r="J19" s="22"/>
      <c r="K19" s="23"/>
    </row>
    <row r="20" spans="2:11" s="1" customFormat="1" ht="14.45" customHeight="1">
      <c r="B20" s="21"/>
      <c r="C20" s="22"/>
      <c r="D20" s="20" t="s">
        <v>32</v>
      </c>
      <c r="E20" s="22"/>
      <c r="F20" s="22"/>
      <c r="G20" s="22"/>
      <c r="H20" s="22"/>
      <c r="I20" s="50" t="s">
        <v>28</v>
      </c>
      <c r="J20" s="19" t="s">
        <v>33</v>
      </c>
      <c r="K20" s="23"/>
    </row>
    <row r="21" spans="2:11" s="1" customFormat="1" ht="18" customHeight="1">
      <c r="B21" s="21"/>
      <c r="C21" s="22"/>
      <c r="D21" s="22"/>
      <c r="E21" s="19" t="s">
        <v>34</v>
      </c>
      <c r="F21" s="22"/>
      <c r="G21" s="22"/>
      <c r="H21" s="22"/>
      <c r="I21" s="50" t="s">
        <v>29</v>
      </c>
      <c r="J21" s="19" t="s">
        <v>5</v>
      </c>
      <c r="K21" s="23"/>
    </row>
    <row r="22" spans="2:11" s="1" customFormat="1" ht="6.95" customHeight="1">
      <c r="B22" s="21"/>
      <c r="C22" s="22"/>
      <c r="D22" s="22"/>
      <c r="E22" s="22"/>
      <c r="F22" s="22"/>
      <c r="G22" s="22"/>
      <c r="H22" s="22"/>
      <c r="I22" s="49"/>
      <c r="J22" s="22"/>
      <c r="K22" s="23"/>
    </row>
    <row r="23" spans="2:11" s="1" customFormat="1" ht="14.45" customHeight="1">
      <c r="B23" s="21"/>
      <c r="C23" s="22"/>
      <c r="D23" s="20" t="s">
        <v>36</v>
      </c>
      <c r="E23" s="22"/>
      <c r="F23" s="22"/>
      <c r="G23" s="22"/>
      <c r="H23" s="22"/>
      <c r="I23" s="49"/>
      <c r="J23" s="22"/>
      <c r="K23" s="23"/>
    </row>
    <row r="24" spans="2:11" s="2" customFormat="1" ht="22.5" customHeight="1">
      <c r="B24" s="52"/>
      <c r="C24" s="53"/>
      <c r="D24" s="53"/>
      <c r="E24" s="154" t="s">
        <v>5</v>
      </c>
      <c r="F24" s="154"/>
      <c r="G24" s="154"/>
      <c r="H24" s="154"/>
      <c r="I24" s="54"/>
      <c r="J24" s="53"/>
      <c r="K24" s="55"/>
    </row>
    <row r="25" spans="2:11" s="1" customFormat="1" ht="6.95" customHeight="1">
      <c r="B25" s="21"/>
      <c r="C25" s="22"/>
      <c r="D25" s="22"/>
      <c r="E25" s="22"/>
      <c r="F25" s="22"/>
      <c r="G25" s="22"/>
      <c r="H25" s="22"/>
      <c r="I25" s="49"/>
      <c r="J25" s="22"/>
      <c r="K25" s="23"/>
    </row>
    <row r="26" spans="2:11" s="1" customFormat="1" ht="6.95" customHeight="1">
      <c r="B26" s="21"/>
      <c r="C26" s="22"/>
      <c r="D26" s="34"/>
      <c r="E26" s="34"/>
      <c r="F26" s="34"/>
      <c r="G26" s="34"/>
      <c r="H26" s="34"/>
      <c r="I26" s="56"/>
      <c r="J26" s="34"/>
      <c r="K26" s="57"/>
    </row>
    <row r="27" spans="2:11" s="1" customFormat="1" ht="25.35" customHeight="1">
      <c r="B27" s="21"/>
      <c r="C27" s="22"/>
      <c r="D27" s="58" t="s">
        <v>37</v>
      </c>
      <c r="E27" s="22"/>
      <c r="F27" s="22"/>
      <c r="G27" s="22"/>
      <c r="H27" s="22"/>
      <c r="I27" s="49"/>
      <c r="J27" s="59">
        <f>ROUND(J81,2)</f>
        <v>0</v>
      </c>
      <c r="K27" s="23"/>
    </row>
    <row r="28" spans="2:11" s="1" customFormat="1" ht="6.95" customHeight="1">
      <c r="B28" s="21"/>
      <c r="C28" s="22"/>
      <c r="D28" s="34"/>
      <c r="E28" s="34"/>
      <c r="F28" s="34"/>
      <c r="G28" s="34"/>
      <c r="H28" s="34"/>
      <c r="I28" s="56"/>
      <c r="J28" s="34"/>
      <c r="K28" s="57"/>
    </row>
    <row r="29" spans="2:11" s="1" customFormat="1" ht="14.45" customHeight="1">
      <c r="B29" s="21"/>
      <c r="C29" s="22"/>
      <c r="D29" s="22"/>
      <c r="E29" s="22"/>
      <c r="F29" s="24" t="s">
        <v>39</v>
      </c>
      <c r="G29" s="22"/>
      <c r="H29" s="22"/>
      <c r="I29" s="60" t="s">
        <v>38</v>
      </c>
      <c r="J29" s="24" t="s">
        <v>40</v>
      </c>
      <c r="K29" s="23"/>
    </row>
    <row r="30" spans="2:11" s="1" customFormat="1" ht="14.45" customHeight="1">
      <c r="B30" s="21"/>
      <c r="C30" s="22"/>
      <c r="D30" s="25" t="s">
        <v>41</v>
      </c>
      <c r="E30" s="25" t="s">
        <v>42</v>
      </c>
      <c r="F30" s="61">
        <f>ROUND(SUM(BE81:BE137), 2)</f>
        <v>0</v>
      </c>
      <c r="G30" s="22"/>
      <c r="H30" s="22"/>
      <c r="I30" s="62">
        <v>0.21</v>
      </c>
      <c r="J30" s="61">
        <f>ROUND(ROUND((SUM(BE81:BE137)), 2)*I30, 2)</f>
        <v>0</v>
      </c>
      <c r="K30" s="23"/>
    </row>
    <row r="31" spans="2:11" s="1" customFormat="1" ht="14.45" customHeight="1">
      <c r="B31" s="21"/>
      <c r="C31" s="22"/>
      <c r="D31" s="22"/>
      <c r="E31" s="25" t="s">
        <v>43</v>
      </c>
      <c r="F31" s="61">
        <f>ROUND(SUM(BF81:BF137), 2)</f>
        <v>0</v>
      </c>
      <c r="G31" s="22"/>
      <c r="H31" s="22"/>
      <c r="I31" s="62">
        <v>0.15</v>
      </c>
      <c r="J31" s="61">
        <f>ROUND(ROUND((SUM(BF81:BF137)), 2)*I31, 2)</f>
        <v>0</v>
      </c>
      <c r="K31" s="23"/>
    </row>
    <row r="32" spans="2:11" s="1" customFormat="1" ht="14.45" hidden="1" customHeight="1">
      <c r="B32" s="21"/>
      <c r="C32" s="22"/>
      <c r="D32" s="22"/>
      <c r="E32" s="25" t="s">
        <v>44</v>
      </c>
      <c r="F32" s="61">
        <f>ROUND(SUM(BG81:BG137), 2)</f>
        <v>0</v>
      </c>
      <c r="G32" s="22"/>
      <c r="H32" s="22"/>
      <c r="I32" s="62">
        <v>0.21</v>
      </c>
      <c r="J32" s="61">
        <v>0</v>
      </c>
      <c r="K32" s="23"/>
    </row>
    <row r="33" spans="2:11" s="1" customFormat="1" ht="14.45" hidden="1" customHeight="1">
      <c r="B33" s="21"/>
      <c r="C33" s="22"/>
      <c r="D33" s="22"/>
      <c r="E33" s="25" t="s">
        <v>45</v>
      </c>
      <c r="F33" s="61">
        <f>ROUND(SUM(BH81:BH137), 2)</f>
        <v>0</v>
      </c>
      <c r="G33" s="22"/>
      <c r="H33" s="22"/>
      <c r="I33" s="62">
        <v>0.15</v>
      </c>
      <c r="J33" s="61">
        <v>0</v>
      </c>
      <c r="K33" s="23"/>
    </row>
    <row r="34" spans="2:11" s="1" customFormat="1" ht="14.45" hidden="1" customHeight="1">
      <c r="B34" s="21"/>
      <c r="C34" s="22"/>
      <c r="D34" s="22"/>
      <c r="E34" s="25" t="s">
        <v>46</v>
      </c>
      <c r="F34" s="61">
        <f>ROUND(SUM(BI81:BI137), 2)</f>
        <v>0</v>
      </c>
      <c r="G34" s="22"/>
      <c r="H34" s="22"/>
      <c r="I34" s="62">
        <v>0</v>
      </c>
      <c r="J34" s="61">
        <v>0</v>
      </c>
      <c r="K34" s="23"/>
    </row>
    <row r="35" spans="2:11" s="1" customFormat="1" ht="6.95" customHeight="1">
      <c r="B35" s="21"/>
      <c r="C35" s="22"/>
      <c r="D35" s="22"/>
      <c r="E35" s="22"/>
      <c r="F35" s="22"/>
      <c r="G35" s="22"/>
      <c r="H35" s="22"/>
      <c r="I35" s="49"/>
      <c r="J35" s="22"/>
      <c r="K35" s="23"/>
    </row>
    <row r="36" spans="2:11" s="1" customFormat="1" ht="25.35" customHeight="1">
      <c r="B36" s="21"/>
      <c r="C36" s="63"/>
      <c r="D36" s="64" t="s">
        <v>47</v>
      </c>
      <c r="E36" s="36"/>
      <c r="F36" s="36"/>
      <c r="G36" s="65" t="s">
        <v>48</v>
      </c>
      <c r="H36" s="66" t="s">
        <v>49</v>
      </c>
      <c r="I36" s="67"/>
      <c r="J36" s="68">
        <f>SUM(J27:J34)</f>
        <v>0</v>
      </c>
      <c r="K36" s="69"/>
    </row>
    <row r="37" spans="2:11" s="1" customFormat="1" ht="14.45" customHeight="1">
      <c r="B37" s="26"/>
      <c r="C37" s="27"/>
      <c r="D37" s="27"/>
      <c r="E37" s="27"/>
      <c r="F37" s="27"/>
      <c r="G37" s="27"/>
      <c r="H37" s="27"/>
      <c r="I37" s="70"/>
      <c r="J37" s="27"/>
      <c r="K37" s="28"/>
    </row>
    <row r="41" spans="2:11" s="1" customFormat="1" ht="6.95" customHeight="1">
      <c r="B41" s="29"/>
      <c r="C41" s="30"/>
      <c r="D41" s="30"/>
      <c r="E41" s="30"/>
      <c r="F41" s="30"/>
      <c r="G41" s="30"/>
      <c r="H41" s="30"/>
      <c r="I41" s="71"/>
      <c r="J41" s="30"/>
      <c r="K41" s="72"/>
    </row>
    <row r="42" spans="2:11" s="1" customFormat="1" ht="36.950000000000003" customHeight="1">
      <c r="B42" s="21"/>
      <c r="C42" s="16" t="s">
        <v>93</v>
      </c>
      <c r="D42" s="22"/>
      <c r="E42" s="22"/>
      <c r="F42" s="22"/>
      <c r="G42" s="22"/>
      <c r="H42" s="22"/>
      <c r="I42" s="49"/>
      <c r="J42" s="22"/>
      <c r="K42" s="23"/>
    </row>
    <row r="43" spans="2:11" s="1" customFormat="1" ht="6.95" customHeight="1">
      <c r="B43" s="21"/>
      <c r="C43" s="22"/>
      <c r="D43" s="22"/>
      <c r="E43" s="22"/>
      <c r="F43" s="22"/>
      <c r="G43" s="22"/>
      <c r="H43" s="22"/>
      <c r="I43" s="49"/>
      <c r="J43" s="22"/>
      <c r="K43" s="23"/>
    </row>
    <row r="44" spans="2:11" s="1" customFormat="1" ht="14.45" customHeight="1">
      <c r="B44" s="21"/>
      <c r="C44" s="20" t="s">
        <v>19</v>
      </c>
      <c r="D44" s="22"/>
      <c r="E44" s="22"/>
      <c r="F44" s="22"/>
      <c r="G44" s="22"/>
      <c r="H44" s="22"/>
      <c r="I44" s="49"/>
      <c r="J44" s="22"/>
      <c r="K44" s="23"/>
    </row>
    <row r="45" spans="2:11" s="1" customFormat="1" ht="22.5" customHeight="1">
      <c r="B45" s="21"/>
      <c r="C45" s="22"/>
      <c r="D45" s="22"/>
      <c r="E45" s="159" t="str">
        <f>E7</f>
        <v>III/32916 Poděbrady, ul. Revoluční - SO102</v>
      </c>
      <c r="F45" s="160"/>
      <c r="G45" s="160"/>
      <c r="H45" s="160"/>
      <c r="I45" s="49"/>
      <c r="J45" s="22"/>
      <c r="K45" s="23"/>
    </row>
    <row r="46" spans="2:11" s="1" customFormat="1" ht="14.45" customHeight="1">
      <c r="B46" s="21"/>
      <c r="C46" s="20" t="s">
        <v>91</v>
      </c>
      <c r="D46" s="22"/>
      <c r="E46" s="22"/>
      <c r="F46" s="22"/>
      <c r="G46" s="22"/>
      <c r="H46" s="22"/>
      <c r="I46" s="49"/>
      <c r="J46" s="22"/>
      <c r="K46" s="23"/>
    </row>
    <row r="47" spans="2:11" s="1" customFormat="1" ht="23.25" customHeight="1">
      <c r="B47" s="21"/>
      <c r="C47" s="22"/>
      <c r="D47" s="22"/>
      <c r="E47" s="161" t="str">
        <f>E9</f>
        <v>102 - Komunikace - ul. Ovocná</v>
      </c>
      <c r="F47" s="162"/>
      <c r="G47" s="162"/>
      <c r="H47" s="162"/>
      <c r="I47" s="49"/>
      <c r="J47" s="22"/>
      <c r="K47" s="23"/>
    </row>
    <row r="48" spans="2:11" s="1" customFormat="1" ht="6.95" customHeight="1">
      <c r="B48" s="21"/>
      <c r="C48" s="22"/>
      <c r="D48" s="22"/>
      <c r="E48" s="22"/>
      <c r="F48" s="22"/>
      <c r="G48" s="22"/>
      <c r="H48" s="22"/>
      <c r="I48" s="49"/>
      <c r="J48" s="22"/>
      <c r="K48" s="23"/>
    </row>
    <row r="49" spans="2:47" s="1" customFormat="1" ht="18" customHeight="1">
      <c r="B49" s="21"/>
      <c r="C49" s="20" t="s">
        <v>23</v>
      </c>
      <c r="D49" s="22"/>
      <c r="E49" s="22"/>
      <c r="F49" s="19" t="str">
        <f>F12</f>
        <v xml:space="preserve"> </v>
      </c>
      <c r="G49" s="22"/>
      <c r="H49" s="22"/>
      <c r="I49" s="50" t="s">
        <v>25</v>
      </c>
      <c r="J49" s="51" t="str">
        <f>IF(J12="","",J12)</f>
        <v>10. 8. 2017</v>
      </c>
      <c r="K49" s="23"/>
    </row>
    <row r="50" spans="2:47" s="1" customFormat="1" ht="6.95" customHeight="1">
      <c r="B50" s="21"/>
      <c r="C50" s="22"/>
      <c r="D50" s="22"/>
      <c r="E50" s="22"/>
      <c r="F50" s="22"/>
      <c r="G50" s="22"/>
      <c r="H50" s="22"/>
      <c r="I50" s="49"/>
      <c r="J50" s="22"/>
      <c r="K50" s="23"/>
    </row>
    <row r="51" spans="2:47" s="1" customFormat="1" ht="15">
      <c r="B51" s="21"/>
      <c r="C51" s="20" t="s">
        <v>27</v>
      </c>
      <c r="D51" s="22"/>
      <c r="E51" s="22"/>
      <c r="F51" s="19" t="str">
        <f>E15</f>
        <v xml:space="preserve"> </v>
      </c>
      <c r="G51" s="22"/>
      <c r="H51" s="22"/>
      <c r="I51" s="50" t="s">
        <v>32</v>
      </c>
      <c r="J51" s="19" t="str">
        <f>E21</f>
        <v>Forvia CZ, s.r.o.</v>
      </c>
      <c r="K51" s="23"/>
    </row>
    <row r="52" spans="2:47" s="1" customFormat="1" ht="14.45" customHeight="1">
      <c r="B52" s="21"/>
      <c r="C52" s="20" t="s">
        <v>30</v>
      </c>
      <c r="D52" s="22"/>
      <c r="E52" s="22"/>
      <c r="F52" s="19" t="str">
        <f>IF(E18="","",E18)</f>
        <v/>
      </c>
      <c r="G52" s="22"/>
      <c r="H52" s="22"/>
      <c r="I52" s="49"/>
      <c r="J52" s="22"/>
      <c r="K52" s="23"/>
    </row>
    <row r="53" spans="2:47" s="1" customFormat="1" ht="10.35" customHeight="1">
      <c r="B53" s="21"/>
      <c r="C53" s="22"/>
      <c r="D53" s="22"/>
      <c r="E53" s="22"/>
      <c r="F53" s="22"/>
      <c r="G53" s="22"/>
      <c r="H53" s="22"/>
      <c r="I53" s="49"/>
      <c r="J53" s="22"/>
      <c r="K53" s="23"/>
    </row>
    <row r="54" spans="2:47" s="1" customFormat="1" ht="29.25" customHeight="1">
      <c r="B54" s="21"/>
      <c r="C54" s="73" t="s">
        <v>94</v>
      </c>
      <c r="D54" s="63"/>
      <c r="E54" s="63"/>
      <c r="F54" s="63"/>
      <c r="G54" s="63"/>
      <c r="H54" s="63"/>
      <c r="I54" s="74"/>
      <c r="J54" s="75" t="s">
        <v>95</v>
      </c>
      <c r="K54" s="76"/>
    </row>
    <row r="55" spans="2:47" s="1" customFormat="1" ht="10.35" customHeight="1">
      <c r="B55" s="21"/>
      <c r="C55" s="22"/>
      <c r="D55" s="22"/>
      <c r="E55" s="22"/>
      <c r="F55" s="22"/>
      <c r="G55" s="22"/>
      <c r="H55" s="22"/>
      <c r="I55" s="49"/>
      <c r="J55" s="22"/>
      <c r="K55" s="23"/>
    </row>
    <row r="56" spans="2:47" s="1" customFormat="1" ht="29.25" customHeight="1">
      <c r="B56" s="21"/>
      <c r="C56" s="77" t="s">
        <v>96</v>
      </c>
      <c r="D56" s="22"/>
      <c r="E56" s="22"/>
      <c r="F56" s="22"/>
      <c r="G56" s="22"/>
      <c r="H56" s="22"/>
      <c r="I56" s="49"/>
      <c r="J56" s="59">
        <f>J81</f>
        <v>0</v>
      </c>
      <c r="K56" s="23"/>
      <c r="AU56" s="10" t="s">
        <v>97</v>
      </c>
    </row>
    <row r="57" spans="2:47" s="3" customFormat="1" ht="24.95" customHeight="1">
      <c r="B57" s="78"/>
      <c r="C57" s="79"/>
      <c r="D57" s="80" t="s">
        <v>98</v>
      </c>
      <c r="E57" s="81"/>
      <c r="F57" s="81"/>
      <c r="G57" s="81"/>
      <c r="H57" s="81"/>
      <c r="I57" s="82"/>
      <c r="J57" s="83">
        <f>J82</f>
        <v>0</v>
      </c>
      <c r="K57" s="84"/>
    </row>
    <row r="58" spans="2:47" s="4" customFormat="1" ht="19.899999999999999" customHeight="1">
      <c r="B58" s="85"/>
      <c r="C58" s="86"/>
      <c r="D58" s="87" t="s">
        <v>99</v>
      </c>
      <c r="E58" s="88"/>
      <c r="F58" s="88"/>
      <c r="G58" s="88"/>
      <c r="H58" s="88"/>
      <c r="I58" s="89"/>
      <c r="J58" s="90">
        <f>J83</f>
        <v>0</v>
      </c>
      <c r="K58" s="91"/>
    </row>
    <row r="59" spans="2:47" s="4" customFormat="1" ht="19.899999999999999" customHeight="1">
      <c r="B59" s="85"/>
      <c r="C59" s="86"/>
      <c r="D59" s="87" t="s">
        <v>100</v>
      </c>
      <c r="E59" s="88"/>
      <c r="F59" s="88"/>
      <c r="G59" s="88"/>
      <c r="H59" s="88"/>
      <c r="I59" s="89"/>
      <c r="J59" s="90">
        <f>J99</f>
        <v>0</v>
      </c>
      <c r="K59" s="91"/>
    </row>
    <row r="60" spans="2:47" s="4" customFormat="1" ht="19.899999999999999" customHeight="1">
      <c r="B60" s="85"/>
      <c r="C60" s="86"/>
      <c r="D60" s="87" t="s">
        <v>101</v>
      </c>
      <c r="E60" s="88"/>
      <c r="F60" s="88"/>
      <c r="G60" s="88"/>
      <c r="H60" s="88"/>
      <c r="I60" s="89"/>
      <c r="J60" s="90">
        <f>J121</f>
        <v>0</v>
      </c>
      <c r="K60" s="91"/>
    </row>
    <row r="61" spans="2:47" s="4" customFormat="1" ht="19.899999999999999" customHeight="1">
      <c r="B61" s="85"/>
      <c r="C61" s="86"/>
      <c r="D61" s="87" t="s">
        <v>102</v>
      </c>
      <c r="E61" s="88"/>
      <c r="F61" s="88"/>
      <c r="G61" s="88"/>
      <c r="H61" s="88"/>
      <c r="I61" s="89"/>
      <c r="J61" s="90">
        <f>J135</f>
        <v>0</v>
      </c>
      <c r="K61" s="91"/>
    </row>
    <row r="62" spans="2:47" s="1" customFormat="1" ht="21.75" customHeight="1">
      <c r="B62" s="21"/>
      <c r="C62" s="22"/>
      <c r="D62" s="22"/>
      <c r="E62" s="22"/>
      <c r="F62" s="22"/>
      <c r="G62" s="22"/>
      <c r="H62" s="22"/>
      <c r="I62" s="49"/>
      <c r="J62" s="22"/>
      <c r="K62" s="23"/>
    </row>
    <row r="63" spans="2:47" s="1" customFormat="1" ht="6.95" customHeight="1">
      <c r="B63" s="26"/>
      <c r="C63" s="27"/>
      <c r="D63" s="27"/>
      <c r="E63" s="27"/>
      <c r="F63" s="27"/>
      <c r="G63" s="27"/>
      <c r="H63" s="27"/>
      <c r="I63" s="70"/>
      <c r="J63" s="27"/>
      <c r="K63" s="28"/>
    </row>
    <row r="67" spans="2:20" s="1" customFormat="1" ht="6.95" customHeight="1">
      <c r="B67" s="29"/>
      <c r="C67" s="30"/>
      <c r="D67" s="30"/>
      <c r="E67" s="30"/>
      <c r="F67" s="30"/>
      <c r="G67" s="30"/>
      <c r="H67" s="30"/>
      <c r="I67" s="71"/>
      <c r="J67" s="30"/>
      <c r="K67" s="30"/>
      <c r="L67" s="21"/>
    </row>
    <row r="68" spans="2:20" s="1" customFormat="1" ht="36.950000000000003" customHeight="1">
      <c r="B68" s="21"/>
      <c r="C68" s="31" t="s">
        <v>103</v>
      </c>
      <c r="L68" s="21"/>
    </row>
    <row r="69" spans="2:20" s="1" customFormat="1" ht="6.95" customHeight="1">
      <c r="B69" s="21"/>
      <c r="L69" s="21"/>
    </row>
    <row r="70" spans="2:20" s="1" customFormat="1" ht="14.45" customHeight="1">
      <c r="B70" s="21"/>
      <c r="C70" s="32" t="s">
        <v>19</v>
      </c>
      <c r="L70" s="21"/>
    </row>
    <row r="71" spans="2:20" s="1" customFormat="1" ht="22.5" customHeight="1">
      <c r="B71" s="21"/>
      <c r="E71" s="155" t="str">
        <f>E7</f>
        <v>III/32916 Poděbrady, ul. Revoluční - SO102</v>
      </c>
      <c r="F71" s="156"/>
      <c r="G71" s="156"/>
      <c r="H71" s="156"/>
      <c r="L71" s="21"/>
    </row>
    <row r="72" spans="2:20" s="1" customFormat="1" ht="14.45" customHeight="1">
      <c r="B72" s="21"/>
      <c r="C72" s="32" t="s">
        <v>91</v>
      </c>
      <c r="L72" s="21"/>
    </row>
    <row r="73" spans="2:20" s="1" customFormat="1" ht="23.25" customHeight="1">
      <c r="B73" s="21"/>
      <c r="E73" s="153" t="str">
        <f>E9</f>
        <v>102 - Komunikace - ul. Ovocná</v>
      </c>
      <c r="F73" s="157"/>
      <c r="G73" s="157"/>
      <c r="H73" s="157"/>
      <c r="L73" s="21"/>
    </row>
    <row r="74" spans="2:20" s="1" customFormat="1" ht="6.95" customHeight="1">
      <c r="B74" s="21"/>
      <c r="L74" s="21"/>
    </row>
    <row r="75" spans="2:20" s="1" customFormat="1" ht="18" customHeight="1">
      <c r="B75" s="21"/>
      <c r="C75" s="32" t="s">
        <v>23</v>
      </c>
      <c r="F75" s="92" t="str">
        <f>F12</f>
        <v xml:space="preserve"> </v>
      </c>
      <c r="I75" s="93" t="s">
        <v>25</v>
      </c>
      <c r="J75" s="33" t="str">
        <f>IF(J12="","",J12)</f>
        <v>10. 8. 2017</v>
      </c>
      <c r="L75" s="21"/>
    </row>
    <row r="76" spans="2:20" s="1" customFormat="1" ht="6.95" customHeight="1">
      <c r="B76" s="21"/>
      <c r="L76" s="21"/>
    </row>
    <row r="77" spans="2:20" s="1" customFormat="1" ht="15">
      <c r="B77" s="21"/>
      <c r="C77" s="32" t="s">
        <v>27</v>
      </c>
      <c r="F77" s="92" t="str">
        <f>E15</f>
        <v xml:space="preserve"> </v>
      </c>
      <c r="I77" s="93" t="s">
        <v>32</v>
      </c>
      <c r="J77" s="92" t="str">
        <f>E21</f>
        <v>Forvia CZ, s.r.o.</v>
      </c>
      <c r="L77" s="21"/>
    </row>
    <row r="78" spans="2:20" s="1" customFormat="1" ht="14.45" customHeight="1">
      <c r="B78" s="21"/>
      <c r="C78" s="32" t="s">
        <v>30</v>
      </c>
      <c r="F78" s="92" t="str">
        <f>IF(E18="","",E18)</f>
        <v/>
      </c>
      <c r="L78" s="21"/>
    </row>
    <row r="79" spans="2:20" s="1" customFormat="1" ht="10.35" customHeight="1">
      <c r="B79" s="21"/>
      <c r="L79" s="21"/>
    </row>
    <row r="80" spans="2:20" s="5" customFormat="1" ht="29.25" customHeight="1">
      <c r="B80" s="94"/>
      <c r="C80" s="95" t="s">
        <v>104</v>
      </c>
      <c r="D80" s="96" t="s">
        <v>56</v>
      </c>
      <c r="E80" s="96" t="s">
        <v>52</v>
      </c>
      <c r="F80" s="96" t="s">
        <v>105</v>
      </c>
      <c r="G80" s="96" t="s">
        <v>106</v>
      </c>
      <c r="H80" s="96" t="s">
        <v>107</v>
      </c>
      <c r="I80" s="97" t="s">
        <v>108</v>
      </c>
      <c r="J80" s="96" t="s">
        <v>95</v>
      </c>
      <c r="K80" s="98" t="s">
        <v>109</v>
      </c>
      <c r="L80" s="94"/>
      <c r="M80" s="37" t="s">
        <v>110</v>
      </c>
      <c r="N80" s="38" t="s">
        <v>41</v>
      </c>
      <c r="O80" s="38" t="s">
        <v>111</v>
      </c>
      <c r="P80" s="38" t="s">
        <v>112</v>
      </c>
      <c r="Q80" s="38" t="s">
        <v>113</v>
      </c>
      <c r="R80" s="38" t="s">
        <v>114</v>
      </c>
      <c r="S80" s="38" t="s">
        <v>115</v>
      </c>
      <c r="T80" s="39" t="s">
        <v>116</v>
      </c>
    </row>
    <row r="81" spans="2:65" s="1" customFormat="1" ht="29.25" customHeight="1">
      <c r="B81" s="21"/>
      <c r="C81" s="41" t="s">
        <v>96</v>
      </c>
      <c r="J81" s="99">
        <f>BK81</f>
        <v>0</v>
      </c>
      <c r="L81" s="21"/>
      <c r="M81" s="40"/>
      <c r="N81" s="34"/>
      <c r="O81" s="34"/>
      <c r="P81" s="100">
        <f>P82</f>
        <v>0</v>
      </c>
      <c r="Q81" s="34"/>
      <c r="R81" s="100">
        <f>R82</f>
        <v>0</v>
      </c>
      <c r="S81" s="34"/>
      <c r="T81" s="101">
        <f>T82</f>
        <v>0</v>
      </c>
      <c r="AT81" s="10" t="s">
        <v>70</v>
      </c>
      <c r="AU81" s="10" t="s">
        <v>97</v>
      </c>
      <c r="BK81" s="102">
        <f>BK82</f>
        <v>0</v>
      </c>
    </row>
    <row r="82" spans="2:65" s="6" customFormat="1" ht="37.35" customHeight="1">
      <c r="B82" s="103"/>
      <c r="D82" s="104" t="s">
        <v>70</v>
      </c>
      <c r="E82" s="105" t="s">
        <v>117</v>
      </c>
      <c r="F82" s="105" t="s">
        <v>118</v>
      </c>
      <c r="I82" s="106"/>
      <c r="J82" s="107">
        <f>BK82</f>
        <v>0</v>
      </c>
      <c r="L82" s="103"/>
      <c r="M82" s="108"/>
      <c r="N82" s="109"/>
      <c r="O82" s="109"/>
      <c r="P82" s="110">
        <f>P83+P99+P121+P135</f>
        <v>0</v>
      </c>
      <c r="Q82" s="109"/>
      <c r="R82" s="110">
        <f>R83+R99+R121+R135</f>
        <v>0</v>
      </c>
      <c r="S82" s="109"/>
      <c r="T82" s="111">
        <f>T83+T99+T121+T135</f>
        <v>0</v>
      </c>
      <c r="AR82" s="104" t="s">
        <v>79</v>
      </c>
      <c r="AT82" s="112" t="s">
        <v>70</v>
      </c>
      <c r="AU82" s="112" t="s">
        <v>71</v>
      </c>
      <c r="AY82" s="104" t="s">
        <v>119</v>
      </c>
      <c r="BK82" s="113">
        <f>BK83+BK99+BK121+BK135</f>
        <v>0</v>
      </c>
    </row>
    <row r="83" spans="2:65" s="6" customFormat="1" ht="19.899999999999999" customHeight="1">
      <c r="B83" s="103"/>
      <c r="D83" s="114" t="s">
        <v>70</v>
      </c>
      <c r="E83" s="115" t="s">
        <v>79</v>
      </c>
      <c r="F83" s="115" t="s">
        <v>120</v>
      </c>
      <c r="I83" s="106"/>
      <c r="J83" s="116">
        <f>BK83</f>
        <v>0</v>
      </c>
      <c r="L83" s="103"/>
      <c r="M83" s="108"/>
      <c r="N83" s="109"/>
      <c r="O83" s="109"/>
      <c r="P83" s="110">
        <f>SUM(P84:P98)</f>
        <v>0</v>
      </c>
      <c r="Q83" s="109"/>
      <c r="R83" s="110">
        <f>SUM(R84:R98)</f>
        <v>0</v>
      </c>
      <c r="S83" s="109"/>
      <c r="T83" s="111">
        <f>SUM(T84:T98)</f>
        <v>0</v>
      </c>
      <c r="AR83" s="104" t="s">
        <v>79</v>
      </c>
      <c r="AT83" s="112" t="s">
        <v>70</v>
      </c>
      <c r="AU83" s="112" t="s">
        <v>79</v>
      </c>
      <c r="AY83" s="104" t="s">
        <v>119</v>
      </c>
      <c r="BK83" s="113">
        <f>SUM(BK84:BK98)</f>
        <v>0</v>
      </c>
    </row>
    <row r="84" spans="2:65" s="1" customFormat="1" ht="69.75" customHeight="1">
      <c r="B84" s="117"/>
      <c r="C84" s="118" t="s">
        <v>79</v>
      </c>
      <c r="D84" s="118" t="s">
        <v>121</v>
      </c>
      <c r="E84" s="119" t="s">
        <v>122</v>
      </c>
      <c r="F84" s="120" t="s">
        <v>123</v>
      </c>
      <c r="G84" s="121" t="s">
        <v>124</v>
      </c>
      <c r="H84" s="122">
        <v>58.95</v>
      </c>
      <c r="I84" s="123"/>
      <c r="J84" s="124">
        <f>ROUND(I84*H84,2)</f>
        <v>0</v>
      </c>
      <c r="K84" s="120" t="s">
        <v>125</v>
      </c>
      <c r="L84" s="21"/>
      <c r="M84" s="125" t="s">
        <v>5</v>
      </c>
      <c r="N84" s="126" t="s">
        <v>42</v>
      </c>
      <c r="O84" s="22"/>
      <c r="P84" s="127">
        <f>O84*H84</f>
        <v>0</v>
      </c>
      <c r="Q84" s="127">
        <v>0</v>
      </c>
      <c r="R84" s="127">
        <f>Q84*H84</f>
        <v>0</v>
      </c>
      <c r="S84" s="127">
        <v>0</v>
      </c>
      <c r="T84" s="128">
        <f>S84*H84</f>
        <v>0</v>
      </c>
      <c r="AR84" s="10" t="s">
        <v>126</v>
      </c>
      <c r="AT84" s="10" t="s">
        <v>121</v>
      </c>
      <c r="AU84" s="10" t="s">
        <v>81</v>
      </c>
      <c r="AY84" s="10" t="s">
        <v>119</v>
      </c>
      <c r="BE84" s="129">
        <f>IF(N84="základní",J84,0)</f>
        <v>0</v>
      </c>
      <c r="BF84" s="129">
        <f>IF(N84="snížená",J84,0)</f>
        <v>0</v>
      </c>
      <c r="BG84" s="129">
        <f>IF(N84="zákl. přenesená",J84,0)</f>
        <v>0</v>
      </c>
      <c r="BH84" s="129">
        <f>IF(N84="sníž. přenesená",J84,0)</f>
        <v>0</v>
      </c>
      <c r="BI84" s="129">
        <f>IF(N84="nulová",J84,0)</f>
        <v>0</v>
      </c>
      <c r="BJ84" s="10" t="s">
        <v>79</v>
      </c>
      <c r="BK84" s="129">
        <f>ROUND(I84*H84,2)</f>
        <v>0</v>
      </c>
      <c r="BL84" s="10" t="s">
        <v>126</v>
      </c>
      <c r="BM84" s="10" t="s">
        <v>127</v>
      </c>
    </row>
    <row r="85" spans="2:65" s="7" customFormat="1">
      <c r="B85" s="130"/>
      <c r="D85" s="131" t="s">
        <v>128</v>
      </c>
      <c r="E85" s="132" t="s">
        <v>5</v>
      </c>
      <c r="F85" s="133" t="s">
        <v>129</v>
      </c>
      <c r="H85" s="134">
        <v>44.55</v>
      </c>
      <c r="I85" s="135"/>
      <c r="L85" s="130"/>
      <c r="M85" s="136"/>
      <c r="N85" s="137"/>
      <c r="O85" s="137"/>
      <c r="P85" s="137"/>
      <c r="Q85" s="137"/>
      <c r="R85" s="137"/>
      <c r="S85" s="137"/>
      <c r="T85" s="138"/>
      <c r="AT85" s="132" t="s">
        <v>128</v>
      </c>
      <c r="AU85" s="132" t="s">
        <v>81</v>
      </c>
      <c r="AV85" s="7" t="s">
        <v>81</v>
      </c>
      <c r="AW85" s="7" t="s">
        <v>35</v>
      </c>
      <c r="AX85" s="7" t="s">
        <v>71</v>
      </c>
      <c r="AY85" s="132" t="s">
        <v>119</v>
      </c>
    </row>
    <row r="86" spans="2:65" s="7" customFormat="1">
      <c r="B86" s="130"/>
      <c r="D86" s="139" t="s">
        <v>128</v>
      </c>
      <c r="E86" s="140" t="s">
        <v>5</v>
      </c>
      <c r="F86" s="141" t="s">
        <v>130</v>
      </c>
      <c r="H86" s="142">
        <v>14.4</v>
      </c>
      <c r="I86" s="135"/>
      <c r="L86" s="130"/>
      <c r="M86" s="136"/>
      <c r="N86" s="137"/>
      <c r="O86" s="137"/>
      <c r="P86" s="137"/>
      <c r="Q86" s="137"/>
      <c r="R86" s="137"/>
      <c r="S86" s="137"/>
      <c r="T86" s="138"/>
      <c r="AT86" s="132" t="s">
        <v>128</v>
      </c>
      <c r="AU86" s="132" t="s">
        <v>81</v>
      </c>
      <c r="AV86" s="7" t="s">
        <v>81</v>
      </c>
      <c r="AW86" s="7" t="s">
        <v>35</v>
      </c>
      <c r="AX86" s="7" t="s">
        <v>71</v>
      </c>
      <c r="AY86" s="132" t="s">
        <v>119</v>
      </c>
    </row>
    <row r="87" spans="2:65" s="1" customFormat="1" ht="69.75" customHeight="1">
      <c r="B87" s="117"/>
      <c r="C87" s="118" t="s">
        <v>81</v>
      </c>
      <c r="D87" s="118" t="s">
        <v>121</v>
      </c>
      <c r="E87" s="119" t="s">
        <v>131</v>
      </c>
      <c r="F87" s="120" t="s">
        <v>123</v>
      </c>
      <c r="G87" s="121" t="s">
        <v>124</v>
      </c>
      <c r="H87" s="122">
        <v>56.4</v>
      </c>
      <c r="I87" s="123"/>
      <c r="J87" s="124">
        <f>ROUND(I87*H87,2)</f>
        <v>0</v>
      </c>
      <c r="K87" s="120" t="s">
        <v>125</v>
      </c>
      <c r="L87" s="21"/>
      <c r="M87" s="125" t="s">
        <v>5</v>
      </c>
      <c r="N87" s="126" t="s">
        <v>42</v>
      </c>
      <c r="O87" s="22"/>
      <c r="P87" s="127">
        <f>O87*H87</f>
        <v>0</v>
      </c>
      <c r="Q87" s="127">
        <v>0</v>
      </c>
      <c r="R87" s="127">
        <f>Q87*H87</f>
        <v>0</v>
      </c>
      <c r="S87" s="127">
        <v>0</v>
      </c>
      <c r="T87" s="128">
        <f>S87*H87</f>
        <v>0</v>
      </c>
      <c r="AR87" s="10" t="s">
        <v>126</v>
      </c>
      <c r="AT87" s="10" t="s">
        <v>121</v>
      </c>
      <c r="AU87" s="10" t="s">
        <v>81</v>
      </c>
      <c r="AY87" s="10" t="s">
        <v>119</v>
      </c>
      <c r="BE87" s="129">
        <f>IF(N87="základní",J87,0)</f>
        <v>0</v>
      </c>
      <c r="BF87" s="129">
        <f>IF(N87="snížená",J87,0)</f>
        <v>0</v>
      </c>
      <c r="BG87" s="129">
        <f>IF(N87="zákl. přenesená",J87,0)</f>
        <v>0</v>
      </c>
      <c r="BH87" s="129">
        <f>IF(N87="sníž. přenesená",J87,0)</f>
        <v>0</v>
      </c>
      <c r="BI87" s="129">
        <f>IF(N87="nulová",J87,0)</f>
        <v>0</v>
      </c>
      <c r="BJ87" s="10" t="s">
        <v>79</v>
      </c>
      <c r="BK87" s="129">
        <f>ROUND(I87*H87,2)</f>
        <v>0</v>
      </c>
      <c r="BL87" s="10" t="s">
        <v>126</v>
      </c>
      <c r="BM87" s="10" t="s">
        <v>132</v>
      </c>
    </row>
    <row r="88" spans="2:65" s="1" customFormat="1" ht="27">
      <c r="B88" s="21"/>
      <c r="D88" s="131" t="s">
        <v>133</v>
      </c>
      <c r="F88" s="143" t="s">
        <v>134</v>
      </c>
      <c r="I88" s="144"/>
      <c r="L88" s="21"/>
      <c r="M88" s="145"/>
      <c r="N88" s="22"/>
      <c r="O88" s="22"/>
      <c r="P88" s="22"/>
      <c r="Q88" s="22"/>
      <c r="R88" s="22"/>
      <c r="S88" s="22"/>
      <c r="T88" s="35"/>
      <c r="AT88" s="10" t="s">
        <v>133</v>
      </c>
      <c r="AU88" s="10" t="s">
        <v>81</v>
      </c>
    </row>
    <row r="89" spans="2:65" s="7" customFormat="1">
      <c r="B89" s="130"/>
      <c r="D89" s="139" t="s">
        <v>128</v>
      </c>
      <c r="E89" s="140" t="s">
        <v>5</v>
      </c>
      <c r="F89" s="141" t="s">
        <v>135</v>
      </c>
      <c r="H89" s="142">
        <v>56.4</v>
      </c>
      <c r="I89" s="135"/>
      <c r="L89" s="130"/>
      <c r="M89" s="136"/>
      <c r="N89" s="137"/>
      <c r="O89" s="137"/>
      <c r="P89" s="137"/>
      <c r="Q89" s="137"/>
      <c r="R89" s="137"/>
      <c r="S89" s="137"/>
      <c r="T89" s="138"/>
      <c r="AT89" s="132" t="s">
        <v>128</v>
      </c>
      <c r="AU89" s="132" t="s">
        <v>81</v>
      </c>
      <c r="AV89" s="7" t="s">
        <v>81</v>
      </c>
      <c r="AW89" s="7" t="s">
        <v>35</v>
      </c>
      <c r="AX89" s="7" t="s">
        <v>71</v>
      </c>
      <c r="AY89" s="132" t="s">
        <v>119</v>
      </c>
    </row>
    <row r="90" spans="2:65" s="1" customFormat="1" ht="31.5" customHeight="1">
      <c r="B90" s="117"/>
      <c r="C90" s="118" t="s">
        <v>136</v>
      </c>
      <c r="D90" s="118" t="s">
        <v>121</v>
      </c>
      <c r="E90" s="119" t="s">
        <v>137</v>
      </c>
      <c r="F90" s="120" t="s">
        <v>138</v>
      </c>
      <c r="G90" s="121" t="s">
        <v>139</v>
      </c>
      <c r="H90" s="122">
        <v>6</v>
      </c>
      <c r="I90" s="123"/>
      <c r="J90" s="124">
        <f>ROUND(I90*H90,2)</f>
        <v>0</v>
      </c>
      <c r="K90" s="120" t="s">
        <v>125</v>
      </c>
      <c r="L90" s="21"/>
      <c r="M90" s="125" t="s">
        <v>5</v>
      </c>
      <c r="N90" s="126" t="s">
        <v>42</v>
      </c>
      <c r="O90" s="22"/>
      <c r="P90" s="127">
        <f>O90*H90</f>
        <v>0</v>
      </c>
      <c r="Q90" s="127">
        <v>0</v>
      </c>
      <c r="R90" s="127">
        <f>Q90*H90</f>
        <v>0</v>
      </c>
      <c r="S90" s="127">
        <v>0</v>
      </c>
      <c r="T90" s="128">
        <f>S90*H90</f>
        <v>0</v>
      </c>
      <c r="AR90" s="10" t="s">
        <v>126</v>
      </c>
      <c r="AT90" s="10" t="s">
        <v>121</v>
      </c>
      <c r="AU90" s="10" t="s">
        <v>81</v>
      </c>
      <c r="AY90" s="10" t="s">
        <v>119</v>
      </c>
      <c r="BE90" s="129">
        <f>IF(N90="základní",J90,0)</f>
        <v>0</v>
      </c>
      <c r="BF90" s="129">
        <f>IF(N90="snížená",J90,0)</f>
        <v>0</v>
      </c>
      <c r="BG90" s="129">
        <f>IF(N90="zákl. přenesená",J90,0)</f>
        <v>0</v>
      </c>
      <c r="BH90" s="129">
        <f>IF(N90="sníž. přenesená",J90,0)</f>
        <v>0</v>
      </c>
      <c r="BI90" s="129">
        <f>IF(N90="nulová",J90,0)</f>
        <v>0</v>
      </c>
      <c r="BJ90" s="10" t="s">
        <v>79</v>
      </c>
      <c r="BK90" s="129">
        <f>ROUND(I90*H90,2)</f>
        <v>0</v>
      </c>
      <c r="BL90" s="10" t="s">
        <v>126</v>
      </c>
      <c r="BM90" s="10" t="s">
        <v>140</v>
      </c>
    </row>
    <row r="91" spans="2:65" s="7" customFormat="1">
      <c r="B91" s="130"/>
      <c r="D91" s="139" t="s">
        <v>128</v>
      </c>
      <c r="E91" s="140" t="s">
        <v>5</v>
      </c>
      <c r="F91" s="141" t="s">
        <v>141</v>
      </c>
      <c r="H91" s="142">
        <v>6</v>
      </c>
      <c r="I91" s="135"/>
      <c r="L91" s="130"/>
      <c r="M91" s="136"/>
      <c r="N91" s="137"/>
      <c r="O91" s="137"/>
      <c r="P91" s="137"/>
      <c r="Q91" s="137"/>
      <c r="R91" s="137"/>
      <c r="S91" s="137"/>
      <c r="T91" s="138"/>
      <c r="AT91" s="132" t="s">
        <v>128</v>
      </c>
      <c r="AU91" s="132" t="s">
        <v>81</v>
      </c>
      <c r="AV91" s="7" t="s">
        <v>81</v>
      </c>
      <c r="AW91" s="7" t="s">
        <v>35</v>
      </c>
      <c r="AX91" s="7" t="s">
        <v>79</v>
      </c>
      <c r="AY91" s="132" t="s">
        <v>119</v>
      </c>
    </row>
    <row r="92" spans="2:65" s="1" customFormat="1" ht="44.25" customHeight="1">
      <c r="B92" s="117"/>
      <c r="C92" s="118" t="s">
        <v>126</v>
      </c>
      <c r="D92" s="118" t="s">
        <v>121</v>
      </c>
      <c r="E92" s="119" t="s">
        <v>142</v>
      </c>
      <c r="F92" s="120" t="s">
        <v>143</v>
      </c>
      <c r="G92" s="121" t="s">
        <v>124</v>
      </c>
      <c r="H92" s="122">
        <v>1.8</v>
      </c>
      <c r="I92" s="123"/>
      <c r="J92" s="124">
        <f>ROUND(I92*H92,2)</f>
        <v>0</v>
      </c>
      <c r="K92" s="120" t="s">
        <v>125</v>
      </c>
      <c r="L92" s="21"/>
      <c r="M92" s="125" t="s">
        <v>5</v>
      </c>
      <c r="N92" s="126" t="s">
        <v>42</v>
      </c>
      <c r="O92" s="22"/>
      <c r="P92" s="127">
        <f>O92*H92</f>
        <v>0</v>
      </c>
      <c r="Q92" s="127">
        <v>0</v>
      </c>
      <c r="R92" s="127">
        <f>Q92*H92</f>
        <v>0</v>
      </c>
      <c r="S92" s="127">
        <v>0</v>
      </c>
      <c r="T92" s="128">
        <f>S92*H92</f>
        <v>0</v>
      </c>
      <c r="AR92" s="10" t="s">
        <v>126</v>
      </c>
      <c r="AT92" s="10" t="s">
        <v>121</v>
      </c>
      <c r="AU92" s="10" t="s">
        <v>81</v>
      </c>
      <c r="AY92" s="10" t="s">
        <v>119</v>
      </c>
      <c r="BE92" s="129">
        <f>IF(N92="základní",J92,0)</f>
        <v>0</v>
      </c>
      <c r="BF92" s="129">
        <f>IF(N92="snížená",J92,0)</f>
        <v>0</v>
      </c>
      <c r="BG92" s="129">
        <f>IF(N92="zákl. přenesená",J92,0)</f>
        <v>0</v>
      </c>
      <c r="BH92" s="129">
        <f>IF(N92="sníž. přenesená",J92,0)</f>
        <v>0</v>
      </c>
      <c r="BI92" s="129">
        <f>IF(N92="nulová",J92,0)</f>
        <v>0</v>
      </c>
      <c r="BJ92" s="10" t="s">
        <v>79</v>
      </c>
      <c r="BK92" s="129">
        <f>ROUND(I92*H92,2)</f>
        <v>0</v>
      </c>
      <c r="BL92" s="10" t="s">
        <v>126</v>
      </c>
      <c r="BM92" s="10" t="s">
        <v>144</v>
      </c>
    </row>
    <row r="93" spans="2:65" s="7" customFormat="1">
      <c r="B93" s="130"/>
      <c r="D93" s="139" t="s">
        <v>128</v>
      </c>
      <c r="E93" s="140" t="s">
        <v>5</v>
      </c>
      <c r="F93" s="141" t="s">
        <v>145</v>
      </c>
      <c r="H93" s="142">
        <v>1.8</v>
      </c>
      <c r="I93" s="135"/>
      <c r="L93" s="130"/>
      <c r="M93" s="136"/>
      <c r="N93" s="137"/>
      <c r="O93" s="137"/>
      <c r="P93" s="137"/>
      <c r="Q93" s="137"/>
      <c r="R93" s="137"/>
      <c r="S93" s="137"/>
      <c r="T93" s="138"/>
      <c r="AT93" s="132" t="s">
        <v>128</v>
      </c>
      <c r="AU93" s="132" t="s">
        <v>81</v>
      </c>
      <c r="AV93" s="7" t="s">
        <v>81</v>
      </c>
      <c r="AW93" s="7" t="s">
        <v>35</v>
      </c>
      <c r="AX93" s="7" t="s">
        <v>71</v>
      </c>
      <c r="AY93" s="132" t="s">
        <v>119</v>
      </c>
    </row>
    <row r="94" spans="2:65" s="1" customFormat="1" ht="375.75" customHeight="1">
      <c r="B94" s="117"/>
      <c r="C94" s="118" t="s">
        <v>146</v>
      </c>
      <c r="D94" s="118" t="s">
        <v>121</v>
      </c>
      <c r="E94" s="119" t="s">
        <v>147</v>
      </c>
      <c r="F94" s="120" t="s">
        <v>148</v>
      </c>
      <c r="G94" s="121" t="s">
        <v>124</v>
      </c>
      <c r="H94" s="122">
        <v>1.5</v>
      </c>
      <c r="I94" s="123"/>
      <c r="J94" s="124">
        <f>ROUND(I94*H94,2)</f>
        <v>0</v>
      </c>
      <c r="K94" s="120" t="s">
        <v>125</v>
      </c>
      <c r="L94" s="21"/>
      <c r="M94" s="125" t="s">
        <v>5</v>
      </c>
      <c r="N94" s="126" t="s">
        <v>42</v>
      </c>
      <c r="O94" s="22"/>
      <c r="P94" s="127">
        <f>O94*H94</f>
        <v>0</v>
      </c>
      <c r="Q94" s="127">
        <v>0</v>
      </c>
      <c r="R94" s="127">
        <f>Q94*H94</f>
        <v>0</v>
      </c>
      <c r="S94" s="127">
        <v>0</v>
      </c>
      <c r="T94" s="128">
        <f>S94*H94</f>
        <v>0</v>
      </c>
      <c r="AR94" s="10" t="s">
        <v>126</v>
      </c>
      <c r="AT94" s="10" t="s">
        <v>121</v>
      </c>
      <c r="AU94" s="10" t="s">
        <v>81</v>
      </c>
      <c r="AY94" s="10" t="s">
        <v>119</v>
      </c>
      <c r="BE94" s="129">
        <f>IF(N94="základní",J94,0)</f>
        <v>0</v>
      </c>
      <c r="BF94" s="129">
        <f>IF(N94="snížená",J94,0)</f>
        <v>0</v>
      </c>
      <c r="BG94" s="129">
        <f>IF(N94="zákl. přenesená",J94,0)</f>
        <v>0</v>
      </c>
      <c r="BH94" s="129">
        <f>IF(N94="sníž. přenesená",J94,0)</f>
        <v>0</v>
      </c>
      <c r="BI94" s="129">
        <f>IF(N94="nulová",J94,0)</f>
        <v>0</v>
      </c>
      <c r="BJ94" s="10" t="s">
        <v>79</v>
      </c>
      <c r="BK94" s="129">
        <f>ROUND(I94*H94,2)</f>
        <v>0</v>
      </c>
      <c r="BL94" s="10" t="s">
        <v>126</v>
      </c>
      <c r="BM94" s="10" t="s">
        <v>149</v>
      </c>
    </row>
    <row r="95" spans="2:65" s="7" customFormat="1">
      <c r="B95" s="130"/>
      <c r="D95" s="139" t="s">
        <v>128</v>
      </c>
      <c r="E95" s="140" t="s">
        <v>5</v>
      </c>
      <c r="F95" s="141" t="s">
        <v>150</v>
      </c>
      <c r="H95" s="142">
        <v>1.5</v>
      </c>
      <c r="I95" s="135"/>
      <c r="L95" s="130"/>
      <c r="M95" s="136"/>
      <c r="N95" s="137"/>
      <c r="O95" s="137"/>
      <c r="P95" s="137"/>
      <c r="Q95" s="137"/>
      <c r="R95" s="137"/>
      <c r="S95" s="137"/>
      <c r="T95" s="138"/>
      <c r="AT95" s="132" t="s">
        <v>128</v>
      </c>
      <c r="AU95" s="132" t="s">
        <v>81</v>
      </c>
      <c r="AV95" s="7" t="s">
        <v>81</v>
      </c>
      <c r="AW95" s="7" t="s">
        <v>35</v>
      </c>
      <c r="AX95" s="7" t="s">
        <v>79</v>
      </c>
      <c r="AY95" s="132" t="s">
        <v>119</v>
      </c>
    </row>
    <row r="96" spans="2:65" s="1" customFormat="1" ht="95.25" customHeight="1">
      <c r="B96" s="117"/>
      <c r="C96" s="118" t="s">
        <v>151</v>
      </c>
      <c r="D96" s="118" t="s">
        <v>121</v>
      </c>
      <c r="E96" s="119" t="s">
        <v>152</v>
      </c>
      <c r="F96" s="120" t="s">
        <v>153</v>
      </c>
      <c r="G96" s="121" t="s">
        <v>124</v>
      </c>
      <c r="H96" s="122">
        <v>26</v>
      </c>
      <c r="I96" s="123"/>
      <c r="J96" s="124">
        <f>ROUND(I96*H96,2)</f>
        <v>0</v>
      </c>
      <c r="K96" s="120" t="s">
        <v>5</v>
      </c>
      <c r="L96" s="21"/>
      <c r="M96" s="125" t="s">
        <v>5</v>
      </c>
      <c r="N96" s="126" t="s">
        <v>42</v>
      </c>
      <c r="O96" s="22"/>
      <c r="P96" s="127">
        <f>O96*H96</f>
        <v>0</v>
      </c>
      <c r="Q96" s="127">
        <v>0</v>
      </c>
      <c r="R96" s="127">
        <f>Q96*H96</f>
        <v>0</v>
      </c>
      <c r="S96" s="127">
        <v>0</v>
      </c>
      <c r="T96" s="128">
        <f>S96*H96</f>
        <v>0</v>
      </c>
      <c r="AR96" s="10" t="s">
        <v>126</v>
      </c>
      <c r="AT96" s="10" t="s">
        <v>121</v>
      </c>
      <c r="AU96" s="10" t="s">
        <v>81</v>
      </c>
      <c r="AY96" s="10" t="s">
        <v>119</v>
      </c>
      <c r="BE96" s="129">
        <f>IF(N96="základní",J96,0)</f>
        <v>0</v>
      </c>
      <c r="BF96" s="129">
        <f>IF(N96="snížená",J96,0)</f>
        <v>0</v>
      </c>
      <c r="BG96" s="129">
        <f>IF(N96="zákl. přenesená",J96,0)</f>
        <v>0</v>
      </c>
      <c r="BH96" s="129">
        <f>IF(N96="sníž. přenesená",J96,0)</f>
        <v>0</v>
      </c>
      <c r="BI96" s="129">
        <f>IF(N96="nulová",J96,0)</f>
        <v>0</v>
      </c>
      <c r="BJ96" s="10" t="s">
        <v>79</v>
      </c>
      <c r="BK96" s="129">
        <f>ROUND(I96*H96,2)</f>
        <v>0</v>
      </c>
      <c r="BL96" s="10" t="s">
        <v>126</v>
      </c>
      <c r="BM96" s="10" t="s">
        <v>154</v>
      </c>
    </row>
    <row r="97" spans="2:65" s="7" customFormat="1">
      <c r="B97" s="130"/>
      <c r="D97" s="139" t="s">
        <v>128</v>
      </c>
      <c r="E97" s="140" t="s">
        <v>5</v>
      </c>
      <c r="F97" s="141" t="s">
        <v>155</v>
      </c>
      <c r="H97" s="142">
        <v>26</v>
      </c>
      <c r="I97" s="135"/>
      <c r="L97" s="130"/>
      <c r="M97" s="136"/>
      <c r="N97" s="137"/>
      <c r="O97" s="137"/>
      <c r="P97" s="137"/>
      <c r="Q97" s="137"/>
      <c r="R97" s="137"/>
      <c r="S97" s="137"/>
      <c r="T97" s="138"/>
      <c r="AT97" s="132" t="s">
        <v>128</v>
      </c>
      <c r="AU97" s="132" t="s">
        <v>81</v>
      </c>
      <c r="AV97" s="7" t="s">
        <v>81</v>
      </c>
      <c r="AW97" s="7" t="s">
        <v>35</v>
      </c>
      <c r="AX97" s="7" t="s">
        <v>71</v>
      </c>
      <c r="AY97" s="132" t="s">
        <v>119</v>
      </c>
    </row>
    <row r="98" spans="2:65" s="1" customFormat="1" ht="44.25" customHeight="1">
      <c r="B98" s="117"/>
      <c r="C98" s="118" t="s">
        <v>156</v>
      </c>
      <c r="D98" s="118" t="s">
        <v>121</v>
      </c>
      <c r="E98" s="119" t="s">
        <v>157</v>
      </c>
      <c r="F98" s="120" t="s">
        <v>158</v>
      </c>
      <c r="G98" s="121" t="s">
        <v>159</v>
      </c>
      <c r="H98" s="122">
        <v>130</v>
      </c>
      <c r="I98" s="123"/>
      <c r="J98" s="124">
        <f>ROUND(I98*H98,2)</f>
        <v>0</v>
      </c>
      <c r="K98" s="120" t="s">
        <v>125</v>
      </c>
      <c r="L98" s="21"/>
      <c r="M98" s="125" t="s">
        <v>5</v>
      </c>
      <c r="N98" s="126" t="s">
        <v>42</v>
      </c>
      <c r="O98" s="22"/>
      <c r="P98" s="127">
        <f>O98*H98</f>
        <v>0</v>
      </c>
      <c r="Q98" s="127">
        <v>0</v>
      </c>
      <c r="R98" s="127">
        <f>Q98*H98</f>
        <v>0</v>
      </c>
      <c r="S98" s="127">
        <v>0</v>
      </c>
      <c r="T98" s="128">
        <f>S98*H98</f>
        <v>0</v>
      </c>
      <c r="AR98" s="10" t="s">
        <v>126</v>
      </c>
      <c r="AT98" s="10" t="s">
        <v>121</v>
      </c>
      <c r="AU98" s="10" t="s">
        <v>81</v>
      </c>
      <c r="AY98" s="10" t="s">
        <v>119</v>
      </c>
      <c r="BE98" s="129">
        <f>IF(N98="základní",J98,0)</f>
        <v>0</v>
      </c>
      <c r="BF98" s="129">
        <f>IF(N98="snížená",J98,0)</f>
        <v>0</v>
      </c>
      <c r="BG98" s="129">
        <f>IF(N98="zákl. přenesená",J98,0)</f>
        <v>0</v>
      </c>
      <c r="BH98" s="129">
        <f>IF(N98="sníž. přenesená",J98,0)</f>
        <v>0</v>
      </c>
      <c r="BI98" s="129">
        <f>IF(N98="nulová",J98,0)</f>
        <v>0</v>
      </c>
      <c r="BJ98" s="10" t="s">
        <v>79</v>
      </c>
      <c r="BK98" s="129">
        <f>ROUND(I98*H98,2)</f>
        <v>0</v>
      </c>
      <c r="BL98" s="10" t="s">
        <v>126</v>
      </c>
      <c r="BM98" s="10" t="s">
        <v>160</v>
      </c>
    </row>
    <row r="99" spans="2:65" s="6" customFormat="1" ht="29.85" customHeight="1">
      <c r="B99" s="103"/>
      <c r="D99" s="114" t="s">
        <v>70</v>
      </c>
      <c r="E99" s="115" t="s">
        <v>146</v>
      </c>
      <c r="F99" s="115" t="s">
        <v>161</v>
      </c>
      <c r="I99" s="106"/>
      <c r="J99" s="116">
        <f>BK99</f>
        <v>0</v>
      </c>
      <c r="L99" s="103"/>
      <c r="M99" s="108"/>
      <c r="N99" s="109"/>
      <c r="O99" s="109"/>
      <c r="P99" s="110">
        <f>SUM(P100:P120)</f>
        <v>0</v>
      </c>
      <c r="Q99" s="109"/>
      <c r="R99" s="110">
        <f>SUM(R100:R120)</f>
        <v>0</v>
      </c>
      <c r="S99" s="109"/>
      <c r="T99" s="111">
        <f>SUM(T100:T120)</f>
        <v>0</v>
      </c>
      <c r="AR99" s="104" t="s">
        <v>79</v>
      </c>
      <c r="AT99" s="112" t="s">
        <v>70</v>
      </c>
      <c r="AU99" s="112" t="s">
        <v>79</v>
      </c>
      <c r="AY99" s="104" t="s">
        <v>119</v>
      </c>
      <c r="BK99" s="113">
        <f>SUM(BK100:BK120)</f>
        <v>0</v>
      </c>
    </row>
    <row r="100" spans="2:65" s="1" customFormat="1" ht="133.5" customHeight="1">
      <c r="B100" s="117"/>
      <c r="C100" s="118" t="s">
        <v>162</v>
      </c>
      <c r="D100" s="118" t="s">
        <v>121</v>
      </c>
      <c r="E100" s="119" t="s">
        <v>163</v>
      </c>
      <c r="F100" s="120" t="s">
        <v>164</v>
      </c>
      <c r="G100" s="121" t="s">
        <v>159</v>
      </c>
      <c r="H100" s="122">
        <v>45</v>
      </c>
      <c r="I100" s="123"/>
      <c r="J100" s="124">
        <f>ROUND(I100*H100,2)</f>
        <v>0</v>
      </c>
      <c r="K100" s="120" t="s">
        <v>125</v>
      </c>
      <c r="L100" s="21"/>
      <c r="M100" s="125" t="s">
        <v>5</v>
      </c>
      <c r="N100" s="126" t="s">
        <v>42</v>
      </c>
      <c r="O100" s="22"/>
      <c r="P100" s="127">
        <f>O100*H100</f>
        <v>0</v>
      </c>
      <c r="Q100" s="127">
        <v>0</v>
      </c>
      <c r="R100" s="127">
        <f>Q100*H100</f>
        <v>0</v>
      </c>
      <c r="S100" s="127">
        <v>0</v>
      </c>
      <c r="T100" s="128">
        <f>S100*H100</f>
        <v>0</v>
      </c>
      <c r="AR100" s="10" t="s">
        <v>126</v>
      </c>
      <c r="AT100" s="10" t="s">
        <v>121</v>
      </c>
      <c r="AU100" s="10" t="s">
        <v>81</v>
      </c>
      <c r="AY100" s="10" t="s">
        <v>119</v>
      </c>
      <c r="BE100" s="129">
        <f>IF(N100="základní",J100,0)</f>
        <v>0</v>
      </c>
      <c r="BF100" s="129">
        <f>IF(N100="snížená",J100,0)</f>
        <v>0</v>
      </c>
      <c r="BG100" s="129">
        <f>IF(N100="zákl. přenesená",J100,0)</f>
        <v>0</v>
      </c>
      <c r="BH100" s="129">
        <f>IF(N100="sníž. přenesená",J100,0)</f>
        <v>0</v>
      </c>
      <c r="BI100" s="129">
        <f>IF(N100="nulová",J100,0)</f>
        <v>0</v>
      </c>
      <c r="BJ100" s="10" t="s">
        <v>79</v>
      </c>
      <c r="BK100" s="129">
        <f>ROUND(I100*H100,2)</f>
        <v>0</v>
      </c>
      <c r="BL100" s="10" t="s">
        <v>126</v>
      </c>
      <c r="BM100" s="10" t="s">
        <v>165</v>
      </c>
    </row>
    <row r="101" spans="2:65" s="7" customFormat="1">
      <c r="B101" s="130"/>
      <c r="D101" s="139" t="s">
        <v>128</v>
      </c>
      <c r="E101" s="140" t="s">
        <v>5</v>
      </c>
      <c r="F101" s="141" t="s">
        <v>166</v>
      </c>
      <c r="H101" s="142">
        <v>45</v>
      </c>
      <c r="I101" s="135"/>
      <c r="L101" s="130"/>
      <c r="M101" s="136"/>
      <c r="N101" s="137"/>
      <c r="O101" s="137"/>
      <c r="P101" s="137"/>
      <c r="Q101" s="137"/>
      <c r="R101" s="137"/>
      <c r="S101" s="137"/>
      <c r="T101" s="138"/>
      <c r="AT101" s="132" t="s">
        <v>128</v>
      </c>
      <c r="AU101" s="132" t="s">
        <v>81</v>
      </c>
      <c r="AV101" s="7" t="s">
        <v>81</v>
      </c>
      <c r="AW101" s="7" t="s">
        <v>35</v>
      </c>
      <c r="AX101" s="7" t="s">
        <v>79</v>
      </c>
      <c r="AY101" s="132" t="s">
        <v>119</v>
      </c>
    </row>
    <row r="102" spans="2:65" s="1" customFormat="1" ht="57" customHeight="1">
      <c r="B102" s="117"/>
      <c r="C102" s="118" t="s">
        <v>167</v>
      </c>
      <c r="D102" s="118" t="s">
        <v>121</v>
      </c>
      <c r="E102" s="119" t="s">
        <v>168</v>
      </c>
      <c r="F102" s="120" t="s">
        <v>169</v>
      </c>
      <c r="G102" s="121" t="s">
        <v>124</v>
      </c>
      <c r="H102" s="122">
        <v>110.85</v>
      </c>
      <c r="I102" s="123"/>
      <c r="J102" s="124">
        <f>ROUND(I102*H102,2)</f>
        <v>0</v>
      </c>
      <c r="K102" s="120" t="s">
        <v>125</v>
      </c>
      <c r="L102" s="21"/>
      <c r="M102" s="125" t="s">
        <v>5</v>
      </c>
      <c r="N102" s="126" t="s">
        <v>42</v>
      </c>
      <c r="O102" s="22"/>
      <c r="P102" s="127">
        <f>O102*H102</f>
        <v>0</v>
      </c>
      <c r="Q102" s="127">
        <v>0</v>
      </c>
      <c r="R102" s="127">
        <f>Q102*H102</f>
        <v>0</v>
      </c>
      <c r="S102" s="127">
        <v>0</v>
      </c>
      <c r="T102" s="128">
        <f>S102*H102</f>
        <v>0</v>
      </c>
      <c r="AR102" s="10" t="s">
        <v>126</v>
      </c>
      <c r="AT102" s="10" t="s">
        <v>121</v>
      </c>
      <c r="AU102" s="10" t="s">
        <v>81</v>
      </c>
      <c r="AY102" s="10" t="s">
        <v>119</v>
      </c>
      <c r="BE102" s="129">
        <f>IF(N102="základní",J102,0)</f>
        <v>0</v>
      </c>
      <c r="BF102" s="129">
        <f>IF(N102="snížená",J102,0)</f>
        <v>0</v>
      </c>
      <c r="BG102" s="129">
        <f>IF(N102="zákl. přenesená",J102,0)</f>
        <v>0</v>
      </c>
      <c r="BH102" s="129">
        <f>IF(N102="sníž. přenesená",J102,0)</f>
        <v>0</v>
      </c>
      <c r="BI102" s="129">
        <f>IF(N102="nulová",J102,0)</f>
        <v>0</v>
      </c>
      <c r="BJ102" s="10" t="s">
        <v>79</v>
      </c>
      <c r="BK102" s="129">
        <f>ROUND(I102*H102,2)</f>
        <v>0</v>
      </c>
      <c r="BL102" s="10" t="s">
        <v>126</v>
      </c>
      <c r="BM102" s="10" t="s">
        <v>170</v>
      </c>
    </row>
    <row r="103" spans="2:65" s="7" customFormat="1">
      <c r="B103" s="130"/>
      <c r="D103" s="131" t="s">
        <v>128</v>
      </c>
      <c r="E103" s="132" t="s">
        <v>5</v>
      </c>
      <c r="F103" s="133" t="s">
        <v>171</v>
      </c>
      <c r="H103" s="134">
        <v>9</v>
      </c>
      <c r="I103" s="135"/>
      <c r="L103" s="130"/>
      <c r="M103" s="136"/>
      <c r="N103" s="137"/>
      <c r="O103" s="137"/>
      <c r="P103" s="137"/>
      <c r="Q103" s="137"/>
      <c r="R103" s="137"/>
      <c r="S103" s="137"/>
      <c r="T103" s="138"/>
      <c r="AT103" s="132" t="s">
        <v>128</v>
      </c>
      <c r="AU103" s="132" t="s">
        <v>81</v>
      </c>
      <c r="AV103" s="7" t="s">
        <v>81</v>
      </c>
      <c r="AW103" s="7" t="s">
        <v>35</v>
      </c>
      <c r="AX103" s="7" t="s">
        <v>71</v>
      </c>
      <c r="AY103" s="132" t="s">
        <v>119</v>
      </c>
    </row>
    <row r="104" spans="2:65" s="7" customFormat="1">
      <c r="B104" s="130"/>
      <c r="D104" s="131" t="s">
        <v>128</v>
      </c>
      <c r="E104" s="132" t="s">
        <v>5</v>
      </c>
      <c r="F104" s="133" t="s">
        <v>172</v>
      </c>
      <c r="H104" s="134">
        <v>89.1</v>
      </c>
      <c r="I104" s="135"/>
      <c r="L104" s="130"/>
      <c r="M104" s="136"/>
      <c r="N104" s="137"/>
      <c r="O104" s="137"/>
      <c r="P104" s="137"/>
      <c r="Q104" s="137"/>
      <c r="R104" s="137"/>
      <c r="S104" s="137"/>
      <c r="T104" s="138"/>
      <c r="AT104" s="132" t="s">
        <v>128</v>
      </c>
      <c r="AU104" s="132" t="s">
        <v>81</v>
      </c>
      <c r="AV104" s="7" t="s">
        <v>81</v>
      </c>
      <c r="AW104" s="7" t="s">
        <v>35</v>
      </c>
      <c r="AX104" s="7" t="s">
        <v>71</v>
      </c>
      <c r="AY104" s="132" t="s">
        <v>119</v>
      </c>
    </row>
    <row r="105" spans="2:65" s="7" customFormat="1">
      <c r="B105" s="130"/>
      <c r="D105" s="139" t="s">
        <v>128</v>
      </c>
      <c r="E105" s="140" t="s">
        <v>5</v>
      </c>
      <c r="F105" s="141" t="s">
        <v>173</v>
      </c>
      <c r="H105" s="142">
        <v>12.75</v>
      </c>
      <c r="I105" s="135"/>
      <c r="L105" s="130"/>
      <c r="M105" s="136"/>
      <c r="N105" s="137"/>
      <c r="O105" s="137"/>
      <c r="P105" s="137"/>
      <c r="Q105" s="137"/>
      <c r="R105" s="137"/>
      <c r="S105" s="137"/>
      <c r="T105" s="138"/>
      <c r="AT105" s="132" t="s">
        <v>128</v>
      </c>
      <c r="AU105" s="132" t="s">
        <v>81</v>
      </c>
      <c r="AV105" s="7" t="s">
        <v>81</v>
      </c>
      <c r="AW105" s="7" t="s">
        <v>35</v>
      </c>
      <c r="AX105" s="7" t="s">
        <v>71</v>
      </c>
      <c r="AY105" s="132" t="s">
        <v>119</v>
      </c>
    </row>
    <row r="106" spans="2:65" s="1" customFormat="1" ht="69.75" customHeight="1">
      <c r="B106" s="117"/>
      <c r="C106" s="118" t="s">
        <v>174</v>
      </c>
      <c r="D106" s="118" t="s">
        <v>121</v>
      </c>
      <c r="E106" s="119" t="s">
        <v>175</v>
      </c>
      <c r="F106" s="120" t="s">
        <v>176</v>
      </c>
      <c r="G106" s="121" t="s">
        <v>159</v>
      </c>
      <c r="H106" s="122">
        <v>275.39999999999998</v>
      </c>
      <c r="I106" s="123"/>
      <c r="J106" s="124">
        <f>ROUND(I106*H106,2)</f>
        <v>0</v>
      </c>
      <c r="K106" s="120" t="s">
        <v>125</v>
      </c>
      <c r="L106" s="21"/>
      <c r="M106" s="125" t="s">
        <v>5</v>
      </c>
      <c r="N106" s="126" t="s">
        <v>42</v>
      </c>
      <c r="O106" s="22"/>
      <c r="P106" s="127">
        <f>O106*H106</f>
        <v>0</v>
      </c>
      <c r="Q106" s="127">
        <v>0</v>
      </c>
      <c r="R106" s="127">
        <f>Q106*H106</f>
        <v>0</v>
      </c>
      <c r="S106" s="127">
        <v>0</v>
      </c>
      <c r="T106" s="128">
        <f>S106*H106</f>
        <v>0</v>
      </c>
      <c r="AR106" s="10" t="s">
        <v>126</v>
      </c>
      <c r="AT106" s="10" t="s">
        <v>121</v>
      </c>
      <c r="AU106" s="10" t="s">
        <v>81</v>
      </c>
      <c r="AY106" s="10" t="s">
        <v>119</v>
      </c>
      <c r="BE106" s="129">
        <f>IF(N106="základní",J106,0)</f>
        <v>0</v>
      </c>
      <c r="BF106" s="129">
        <f>IF(N106="snížená",J106,0)</f>
        <v>0</v>
      </c>
      <c r="BG106" s="129">
        <f>IF(N106="zákl. přenesená",J106,0)</f>
        <v>0</v>
      </c>
      <c r="BH106" s="129">
        <f>IF(N106="sníž. přenesená",J106,0)</f>
        <v>0</v>
      </c>
      <c r="BI106" s="129">
        <f>IF(N106="nulová",J106,0)</f>
        <v>0</v>
      </c>
      <c r="BJ106" s="10" t="s">
        <v>79</v>
      </c>
      <c r="BK106" s="129">
        <f>ROUND(I106*H106,2)</f>
        <v>0</v>
      </c>
      <c r="BL106" s="10" t="s">
        <v>126</v>
      </c>
      <c r="BM106" s="10" t="s">
        <v>177</v>
      </c>
    </row>
    <row r="107" spans="2:65" s="7" customFormat="1">
      <c r="B107" s="130"/>
      <c r="D107" s="139" t="s">
        <v>128</v>
      </c>
      <c r="E107" s="140" t="s">
        <v>5</v>
      </c>
      <c r="F107" s="141" t="s">
        <v>178</v>
      </c>
      <c r="H107" s="142">
        <v>275.39999999999998</v>
      </c>
      <c r="I107" s="135"/>
      <c r="L107" s="130"/>
      <c r="M107" s="136"/>
      <c r="N107" s="137"/>
      <c r="O107" s="137"/>
      <c r="P107" s="137"/>
      <c r="Q107" s="137"/>
      <c r="R107" s="137"/>
      <c r="S107" s="137"/>
      <c r="T107" s="138"/>
      <c r="AT107" s="132" t="s">
        <v>128</v>
      </c>
      <c r="AU107" s="132" t="s">
        <v>81</v>
      </c>
      <c r="AV107" s="7" t="s">
        <v>81</v>
      </c>
      <c r="AW107" s="7" t="s">
        <v>35</v>
      </c>
      <c r="AX107" s="7" t="s">
        <v>79</v>
      </c>
      <c r="AY107" s="132" t="s">
        <v>119</v>
      </c>
    </row>
    <row r="108" spans="2:65" s="1" customFormat="1" ht="69.75" customHeight="1">
      <c r="B108" s="117"/>
      <c r="C108" s="118" t="s">
        <v>179</v>
      </c>
      <c r="D108" s="118" t="s">
        <v>121</v>
      </c>
      <c r="E108" s="119" t="s">
        <v>180</v>
      </c>
      <c r="F108" s="120" t="s">
        <v>176</v>
      </c>
      <c r="G108" s="121" t="s">
        <v>159</v>
      </c>
      <c r="H108" s="122">
        <v>270</v>
      </c>
      <c r="I108" s="123"/>
      <c r="J108" s="124">
        <f>ROUND(I108*H108,2)</f>
        <v>0</v>
      </c>
      <c r="K108" s="120" t="s">
        <v>125</v>
      </c>
      <c r="L108" s="21"/>
      <c r="M108" s="125" t="s">
        <v>5</v>
      </c>
      <c r="N108" s="126" t="s">
        <v>42</v>
      </c>
      <c r="O108" s="22"/>
      <c r="P108" s="127">
        <f>O108*H108</f>
        <v>0</v>
      </c>
      <c r="Q108" s="127">
        <v>0</v>
      </c>
      <c r="R108" s="127">
        <f>Q108*H108</f>
        <v>0</v>
      </c>
      <c r="S108" s="127">
        <v>0</v>
      </c>
      <c r="T108" s="128">
        <f>S108*H108</f>
        <v>0</v>
      </c>
      <c r="AR108" s="10" t="s">
        <v>126</v>
      </c>
      <c r="AT108" s="10" t="s">
        <v>121</v>
      </c>
      <c r="AU108" s="10" t="s">
        <v>81</v>
      </c>
      <c r="AY108" s="10" t="s">
        <v>119</v>
      </c>
      <c r="BE108" s="129">
        <f>IF(N108="základní",J108,0)</f>
        <v>0</v>
      </c>
      <c r="BF108" s="129">
        <f>IF(N108="snížená",J108,0)</f>
        <v>0</v>
      </c>
      <c r="BG108" s="129">
        <f>IF(N108="zákl. přenesená",J108,0)</f>
        <v>0</v>
      </c>
      <c r="BH108" s="129">
        <f>IF(N108="sníž. přenesená",J108,0)</f>
        <v>0</v>
      </c>
      <c r="BI108" s="129">
        <f>IF(N108="nulová",J108,0)</f>
        <v>0</v>
      </c>
      <c r="BJ108" s="10" t="s">
        <v>79</v>
      </c>
      <c r="BK108" s="129">
        <f>ROUND(I108*H108,2)</f>
        <v>0</v>
      </c>
      <c r="BL108" s="10" t="s">
        <v>126</v>
      </c>
      <c r="BM108" s="10" t="s">
        <v>181</v>
      </c>
    </row>
    <row r="109" spans="2:65" s="7" customFormat="1">
      <c r="B109" s="130"/>
      <c r="D109" s="139" t="s">
        <v>128</v>
      </c>
      <c r="E109" s="140" t="s">
        <v>5</v>
      </c>
      <c r="F109" s="141" t="s">
        <v>182</v>
      </c>
      <c r="H109" s="142">
        <v>270</v>
      </c>
      <c r="I109" s="135"/>
      <c r="L109" s="130"/>
      <c r="M109" s="136"/>
      <c r="N109" s="137"/>
      <c r="O109" s="137"/>
      <c r="P109" s="137"/>
      <c r="Q109" s="137"/>
      <c r="R109" s="137"/>
      <c r="S109" s="137"/>
      <c r="T109" s="138"/>
      <c r="AT109" s="132" t="s">
        <v>128</v>
      </c>
      <c r="AU109" s="132" t="s">
        <v>81</v>
      </c>
      <c r="AV109" s="7" t="s">
        <v>81</v>
      </c>
      <c r="AW109" s="7" t="s">
        <v>35</v>
      </c>
      <c r="AX109" s="7" t="s">
        <v>79</v>
      </c>
      <c r="AY109" s="132" t="s">
        <v>119</v>
      </c>
    </row>
    <row r="110" spans="2:65" s="1" customFormat="1" ht="146.25" customHeight="1">
      <c r="B110" s="117"/>
      <c r="C110" s="118" t="s">
        <v>183</v>
      </c>
      <c r="D110" s="118" t="s">
        <v>121</v>
      </c>
      <c r="E110" s="119" t="s">
        <v>184</v>
      </c>
      <c r="F110" s="120" t="s">
        <v>185</v>
      </c>
      <c r="G110" s="121" t="s">
        <v>159</v>
      </c>
      <c r="H110" s="122">
        <v>270</v>
      </c>
      <c r="I110" s="123"/>
      <c r="J110" s="124">
        <f>ROUND(I110*H110,2)</f>
        <v>0</v>
      </c>
      <c r="K110" s="120" t="s">
        <v>125</v>
      </c>
      <c r="L110" s="21"/>
      <c r="M110" s="125" t="s">
        <v>5</v>
      </c>
      <c r="N110" s="126" t="s">
        <v>42</v>
      </c>
      <c r="O110" s="22"/>
      <c r="P110" s="127">
        <f>O110*H110</f>
        <v>0</v>
      </c>
      <c r="Q110" s="127">
        <v>0</v>
      </c>
      <c r="R110" s="127">
        <f>Q110*H110</f>
        <v>0</v>
      </c>
      <c r="S110" s="127">
        <v>0</v>
      </c>
      <c r="T110" s="128">
        <f>S110*H110</f>
        <v>0</v>
      </c>
      <c r="AR110" s="10" t="s">
        <v>126</v>
      </c>
      <c r="AT110" s="10" t="s">
        <v>121</v>
      </c>
      <c r="AU110" s="10" t="s">
        <v>81</v>
      </c>
      <c r="AY110" s="10" t="s">
        <v>119</v>
      </c>
      <c r="BE110" s="129">
        <f>IF(N110="základní",J110,0)</f>
        <v>0</v>
      </c>
      <c r="BF110" s="129">
        <f>IF(N110="snížená",J110,0)</f>
        <v>0</v>
      </c>
      <c r="BG110" s="129">
        <f>IF(N110="zákl. přenesená",J110,0)</f>
        <v>0</v>
      </c>
      <c r="BH110" s="129">
        <f>IF(N110="sníž. přenesená",J110,0)</f>
        <v>0</v>
      </c>
      <c r="BI110" s="129">
        <f>IF(N110="nulová",J110,0)</f>
        <v>0</v>
      </c>
      <c r="BJ110" s="10" t="s">
        <v>79</v>
      </c>
      <c r="BK110" s="129">
        <f>ROUND(I110*H110,2)</f>
        <v>0</v>
      </c>
      <c r="BL110" s="10" t="s">
        <v>126</v>
      </c>
      <c r="BM110" s="10" t="s">
        <v>186</v>
      </c>
    </row>
    <row r="111" spans="2:65" s="7" customFormat="1">
      <c r="B111" s="130"/>
      <c r="D111" s="139" t="s">
        <v>128</v>
      </c>
      <c r="E111" s="140" t="s">
        <v>5</v>
      </c>
      <c r="F111" s="141" t="s">
        <v>187</v>
      </c>
      <c r="H111" s="142">
        <v>270</v>
      </c>
      <c r="I111" s="135"/>
      <c r="L111" s="130"/>
      <c r="M111" s="136"/>
      <c r="N111" s="137"/>
      <c r="O111" s="137"/>
      <c r="P111" s="137"/>
      <c r="Q111" s="137"/>
      <c r="R111" s="137"/>
      <c r="S111" s="137"/>
      <c r="T111" s="138"/>
      <c r="AT111" s="132" t="s">
        <v>128</v>
      </c>
      <c r="AU111" s="132" t="s">
        <v>81</v>
      </c>
      <c r="AV111" s="7" t="s">
        <v>81</v>
      </c>
      <c r="AW111" s="7" t="s">
        <v>35</v>
      </c>
      <c r="AX111" s="7" t="s">
        <v>79</v>
      </c>
      <c r="AY111" s="132" t="s">
        <v>119</v>
      </c>
    </row>
    <row r="112" spans="2:65" s="1" customFormat="1" ht="159" customHeight="1">
      <c r="B112" s="117"/>
      <c r="C112" s="118" t="s">
        <v>188</v>
      </c>
      <c r="D112" s="118" t="s">
        <v>121</v>
      </c>
      <c r="E112" s="119" t="s">
        <v>189</v>
      </c>
      <c r="F112" s="120" t="s">
        <v>190</v>
      </c>
      <c r="G112" s="121" t="s">
        <v>159</v>
      </c>
      <c r="H112" s="122">
        <v>275.39999999999998</v>
      </c>
      <c r="I112" s="123"/>
      <c r="J112" s="124">
        <f>ROUND(I112*H112,2)</f>
        <v>0</v>
      </c>
      <c r="K112" s="120" t="s">
        <v>125</v>
      </c>
      <c r="L112" s="21"/>
      <c r="M112" s="125" t="s">
        <v>5</v>
      </c>
      <c r="N112" s="126" t="s">
        <v>42</v>
      </c>
      <c r="O112" s="22"/>
      <c r="P112" s="127">
        <f>O112*H112</f>
        <v>0</v>
      </c>
      <c r="Q112" s="127">
        <v>0</v>
      </c>
      <c r="R112" s="127">
        <f>Q112*H112</f>
        <v>0</v>
      </c>
      <c r="S112" s="127">
        <v>0</v>
      </c>
      <c r="T112" s="128">
        <f>S112*H112</f>
        <v>0</v>
      </c>
      <c r="AR112" s="10" t="s">
        <v>126</v>
      </c>
      <c r="AT112" s="10" t="s">
        <v>121</v>
      </c>
      <c r="AU112" s="10" t="s">
        <v>81</v>
      </c>
      <c r="AY112" s="10" t="s">
        <v>119</v>
      </c>
      <c r="BE112" s="129">
        <f>IF(N112="základní",J112,0)</f>
        <v>0</v>
      </c>
      <c r="BF112" s="129">
        <f>IF(N112="snížená",J112,0)</f>
        <v>0</v>
      </c>
      <c r="BG112" s="129">
        <f>IF(N112="zákl. přenesená",J112,0)</f>
        <v>0</v>
      </c>
      <c r="BH112" s="129">
        <f>IF(N112="sníž. přenesená",J112,0)</f>
        <v>0</v>
      </c>
      <c r="BI112" s="129">
        <f>IF(N112="nulová",J112,0)</f>
        <v>0</v>
      </c>
      <c r="BJ112" s="10" t="s">
        <v>79</v>
      </c>
      <c r="BK112" s="129">
        <f>ROUND(I112*H112,2)</f>
        <v>0</v>
      </c>
      <c r="BL112" s="10" t="s">
        <v>126</v>
      </c>
      <c r="BM112" s="10" t="s">
        <v>191</v>
      </c>
    </row>
    <row r="113" spans="2:65" s="7" customFormat="1">
      <c r="B113" s="130"/>
      <c r="D113" s="139" t="s">
        <v>128</v>
      </c>
      <c r="E113" s="140" t="s">
        <v>5</v>
      </c>
      <c r="F113" s="141" t="s">
        <v>192</v>
      </c>
      <c r="H113" s="142">
        <v>275.39999999999998</v>
      </c>
      <c r="I113" s="135"/>
      <c r="L113" s="130"/>
      <c r="M113" s="136"/>
      <c r="N113" s="137"/>
      <c r="O113" s="137"/>
      <c r="P113" s="137"/>
      <c r="Q113" s="137"/>
      <c r="R113" s="137"/>
      <c r="S113" s="137"/>
      <c r="T113" s="138"/>
      <c r="AT113" s="132" t="s">
        <v>128</v>
      </c>
      <c r="AU113" s="132" t="s">
        <v>81</v>
      </c>
      <c r="AV113" s="7" t="s">
        <v>81</v>
      </c>
      <c r="AW113" s="7" t="s">
        <v>35</v>
      </c>
      <c r="AX113" s="7" t="s">
        <v>79</v>
      </c>
      <c r="AY113" s="132" t="s">
        <v>119</v>
      </c>
    </row>
    <row r="114" spans="2:65" s="1" customFormat="1" ht="171.75" customHeight="1">
      <c r="B114" s="117"/>
      <c r="C114" s="118" t="s">
        <v>193</v>
      </c>
      <c r="D114" s="118" t="s">
        <v>121</v>
      </c>
      <c r="E114" s="119" t="s">
        <v>194</v>
      </c>
      <c r="F114" s="120" t="s">
        <v>195</v>
      </c>
      <c r="G114" s="121" t="s">
        <v>159</v>
      </c>
      <c r="H114" s="122">
        <v>77.2</v>
      </c>
      <c r="I114" s="123"/>
      <c r="J114" s="124">
        <f>ROUND(I114*H114,2)</f>
        <v>0</v>
      </c>
      <c r="K114" s="120" t="s">
        <v>125</v>
      </c>
      <c r="L114" s="21"/>
      <c r="M114" s="125" t="s">
        <v>5</v>
      </c>
      <c r="N114" s="126" t="s">
        <v>42</v>
      </c>
      <c r="O114" s="22"/>
      <c r="P114" s="127">
        <f>O114*H114</f>
        <v>0</v>
      </c>
      <c r="Q114" s="127">
        <v>0</v>
      </c>
      <c r="R114" s="127">
        <f>Q114*H114</f>
        <v>0</v>
      </c>
      <c r="S114" s="127">
        <v>0</v>
      </c>
      <c r="T114" s="128">
        <f>S114*H114</f>
        <v>0</v>
      </c>
      <c r="AR114" s="10" t="s">
        <v>126</v>
      </c>
      <c r="AT114" s="10" t="s">
        <v>121</v>
      </c>
      <c r="AU114" s="10" t="s">
        <v>81</v>
      </c>
      <c r="AY114" s="10" t="s">
        <v>119</v>
      </c>
      <c r="BE114" s="129">
        <f>IF(N114="základní",J114,0)</f>
        <v>0</v>
      </c>
      <c r="BF114" s="129">
        <f>IF(N114="snížená",J114,0)</f>
        <v>0</v>
      </c>
      <c r="BG114" s="129">
        <f>IF(N114="zákl. přenesená",J114,0)</f>
        <v>0</v>
      </c>
      <c r="BH114" s="129">
        <f>IF(N114="sníž. přenesená",J114,0)</f>
        <v>0</v>
      </c>
      <c r="BI114" s="129">
        <f>IF(N114="nulová",J114,0)</f>
        <v>0</v>
      </c>
      <c r="BJ114" s="10" t="s">
        <v>79</v>
      </c>
      <c r="BK114" s="129">
        <f>ROUND(I114*H114,2)</f>
        <v>0</v>
      </c>
      <c r="BL114" s="10" t="s">
        <v>126</v>
      </c>
      <c r="BM114" s="10" t="s">
        <v>196</v>
      </c>
    </row>
    <row r="115" spans="2:65" s="7" customFormat="1">
      <c r="B115" s="130"/>
      <c r="D115" s="139" t="s">
        <v>128</v>
      </c>
      <c r="E115" s="140" t="s">
        <v>5</v>
      </c>
      <c r="F115" s="141" t="s">
        <v>197</v>
      </c>
      <c r="H115" s="142">
        <v>77.2</v>
      </c>
      <c r="I115" s="135"/>
      <c r="L115" s="130"/>
      <c r="M115" s="136"/>
      <c r="N115" s="137"/>
      <c r="O115" s="137"/>
      <c r="P115" s="137"/>
      <c r="Q115" s="137"/>
      <c r="R115" s="137"/>
      <c r="S115" s="137"/>
      <c r="T115" s="138"/>
      <c r="AT115" s="132" t="s">
        <v>128</v>
      </c>
      <c r="AU115" s="132" t="s">
        <v>81</v>
      </c>
      <c r="AV115" s="7" t="s">
        <v>81</v>
      </c>
      <c r="AW115" s="7" t="s">
        <v>35</v>
      </c>
      <c r="AX115" s="7" t="s">
        <v>71</v>
      </c>
      <c r="AY115" s="132" t="s">
        <v>119</v>
      </c>
    </row>
    <row r="116" spans="2:65" s="1" customFormat="1" ht="159" customHeight="1">
      <c r="B116" s="117"/>
      <c r="C116" s="118" t="s">
        <v>11</v>
      </c>
      <c r="D116" s="118" t="s">
        <v>121</v>
      </c>
      <c r="E116" s="119" t="s">
        <v>198</v>
      </c>
      <c r="F116" s="120" t="s">
        <v>199</v>
      </c>
      <c r="G116" s="121" t="s">
        <v>159</v>
      </c>
      <c r="H116" s="122">
        <v>7.8</v>
      </c>
      <c r="I116" s="123"/>
      <c r="J116" s="124">
        <f>ROUND(I116*H116,2)</f>
        <v>0</v>
      </c>
      <c r="K116" s="120" t="s">
        <v>125</v>
      </c>
      <c r="L116" s="21"/>
      <c r="M116" s="125" t="s">
        <v>5</v>
      </c>
      <c r="N116" s="126" t="s">
        <v>42</v>
      </c>
      <c r="O116" s="22"/>
      <c r="P116" s="127">
        <f>O116*H116</f>
        <v>0</v>
      </c>
      <c r="Q116" s="127">
        <v>0</v>
      </c>
      <c r="R116" s="127">
        <f>Q116*H116</f>
        <v>0</v>
      </c>
      <c r="S116" s="127">
        <v>0</v>
      </c>
      <c r="T116" s="128">
        <f>S116*H116</f>
        <v>0</v>
      </c>
      <c r="AR116" s="10" t="s">
        <v>126</v>
      </c>
      <c r="AT116" s="10" t="s">
        <v>121</v>
      </c>
      <c r="AU116" s="10" t="s">
        <v>81</v>
      </c>
      <c r="AY116" s="10" t="s">
        <v>119</v>
      </c>
      <c r="BE116" s="129">
        <f>IF(N116="základní",J116,0)</f>
        <v>0</v>
      </c>
      <c r="BF116" s="129">
        <f>IF(N116="snížená",J116,0)</f>
        <v>0</v>
      </c>
      <c r="BG116" s="129">
        <f>IF(N116="zákl. přenesená",J116,0)</f>
        <v>0</v>
      </c>
      <c r="BH116" s="129">
        <f>IF(N116="sníž. přenesená",J116,0)</f>
        <v>0</v>
      </c>
      <c r="BI116" s="129">
        <f>IF(N116="nulová",J116,0)</f>
        <v>0</v>
      </c>
      <c r="BJ116" s="10" t="s">
        <v>79</v>
      </c>
      <c r="BK116" s="129">
        <f>ROUND(I116*H116,2)</f>
        <v>0</v>
      </c>
      <c r="BL116" s="10" t="s">
        <v>126</v>
      </c>
      <c r="BM116" s="10" t="s">
        <v>200</v>
      </c>
    </row>
    <row r="117" spans="2:65" s="7" customFormat="1">
      <c r="B117" s="130"/>
      <c r="D117" s="139" t="s">
        <v>128</v>
      </c>
      <c r="E117" s="140" t="s">
        <v>5</v>
      </c>
      <c r="F117" s="141" t="s">
        <v>201</v>
      </c>
      <c r="H117" s="142">
        <v>7.8</v>
      </c>
      <c r="I117" s="135"/>
      <c r="L117" s="130"/>
      <c r="M117" s="136"/>
      <c r="N117" s="137"/>
      <c r="O117" s="137"/>
      <c r="P117" s="137"/>
      <c r="Q117" s="137"/>
      <c r="R117" s="137"/>
      <c r="S117" s="137"/>
      <c r="T117" s="138"/>
      <c r="AT117" s="132" t="s">
        <v>128</v>
      </c>
      <c r="AU117" s="132" t="s">
        <v>81</v>
      </c>
      <c r="AV117" s="7" t="s">
        <v>81</v>
      </c>
      <c r="AW117" s="7" t="s">
        <v>35</v>
      </c>
      <c r="AX117" s="7" t="s">
        <v>71</v>
      </c>
      <c r="AY117" s="132" t="s">
        <v>119</v>
      </c>
    </row>
    <row r="118" spans="2:65" s="1" customFormat="1" ht="44.25" customHeight="1">
      <c r="B118" s="117"/>
      <c r="C118" s="118" t="s">
        <v>202</v>
      </c>
      <c r="D118" s="118" t="s">
        <v>121</v>
      </c>
      <c r="E118" s="119" t="s">
        <v>203</v>
      </c>
      <c r="F118" s="120" t="s">
        <v>204</v>
      </c>
      <c r="G118" s="121" t="s">
        <v>139</v>
      </c>
      <c r="H118" s="122">
        <v>91</v>
      </c>
      <c r="I118" s="123"/>
      <c r="J118" s="124">
        <f>ROUND(I118*H118,2)</f>
        <v>0</v>
      </c>
      <c r="K118" s="120" t="s">
        <v>125</v>
      </c>
      <c r="L118" s="21"/>
      <c r="M118" s="125" t="s">
        <v>5</v>
      </c>
      <c r="N118" s="126" t="s">
        <v>42</v>
      </c>
      <c r="O118" s="22"/>
      <c r="P118" s="127">
        <f>O118*H118</f>
        <v>0</v>
      </c>
      <c r="Q118" s="127">
        <v>0</v>
      </c>
      <c r="R118" s="127">
        <f>Q118*H118</f>
        <v>0</v>
      </c>
      <c r="S118" s="127">
        <v>0</v>
      </c>
      <c r="T118" s="128">
        <f>S118*H118</f>
        <v>0</v>
      </c>
      <c r="AR118" s="10" t="s">
        <v>126</v>
      </c>
      <c r="AT118" s="10" t="s">
        <v>121</v>
      </c>
      <c r="AU118" s="10" t="s">
        <v>81</v>
      </c>
      <c r="AY118" s="10" t="s">
        <v>119</v>
      </c>
      <c r="BE118" s="129">
        <f>IF(N118="základní",J118,0)</f>
        <v>0</v>
      </c>
      <c r="BF118" s="129">
        <f>IF(N118="snížená",J118,0)</f>
        <v>0</v>
      </c>
      <c r="BG118" s="129">
        <f>IF(N118="zákl. přenesená",J118,0)</f>
        <v>0</v>
      </c>
      <c r="BH118" s="129">
        <f>IF(N118="sníž. přenesená",J118,0)</f>
        <v>0</v>
      </c>
      <c r="BI118" s="129">
        <f>IF(N118="nulová",J118,0)</f>
        <v>0</v>
      </c>
      <c r="BJ118" s="10" t="s">
        <v>79</v>
      </c>
      <c r="BK118" s="129">
        <f>ROUND(I118*H118,2)</f>
        <v>0</v>
      </c>
      <c r="BL118" s="10" t="s">
        <v>126</v>
      </c>
      <c r="BM118" s="10" t="s">
        <v>205</v>
      </c>
    </row>
    <row r="119" spans="2:65" s="7" customFormat="1">
      <c r="B119" s="130"/>
      <c r="D119" s="131" t="s">
        <v>128</v>
      </c>
      <c r="E119" s="132" t="s">
        <v>5</v>
      </c>
      <c r="F119" s="133" t="s">
        <v>206</v>
      </c>
      <c r="H119" s="134">
        <v>85</v>
      </c>
      <c r="I119" s="135"/>
      <c r="L119" s="130"/>
      <c r="M119" s="136"/>
      <c r="N119" s="137"/>
      <c r="O119" s="137"/>
      <c r="P119" s="137"/>
      <c r="Q119" s="137"/>
      <c r="R119" s="137"/>
      <c r="S119" s="137"/>
      <c r="T119" s="138"/>
      <c r="AT119" s="132" t="s">
        <v>128</v>
      </c>
      <c r="AU119" s="132" t="s">
        <v>81</v>
      </c>
      <c r="AV119" s="7" t="s">
        <v>81</v>
      </c>
      <c r="AW119" s="7" t="s">
        <v>35</v>
      </c>
      <c r="AX119" s="7" t="s">
        <v>71</v>
      </c>
      <c r="AY119" s="132" t="s">
        <v>119</v>
      </c>
    </row>
    <row r="120" spans="2:65" s="7" customFormat="1">
      <c r="B120" s="130"/>
      <c r="D120" s="131" t="s">
        <v>128</v>
      </c>
      <c r="E120" s="132" t="s">
        <v>5</v>
      </c>
      <c r="F120" s="133" t="s">
        <v>207</v>
      </c>
      <c r="H120" s="134">
        <v>6</v>
      </c>
      <c r="I120" s="135"/>
      <c r="L120" s="130"/>
      <c r="M120" s="136"/>
      <c r="N120" s="137"/>
      <c r="O120" s="137"/>
      <c r="P120" s="137"/>
      <c r="Q120" s="137"/>
      <c r="R120" s="137"/>
      <c r="S120" s="137"/>
      <c r="T120" s="138"/>
      <c r="AT120" s="132" t="s">
        <v>128</v>
      </c>
      <c r="AU120" s="132" t="s">
        <v>81</v>
      </c>
      <c r="AV120" s="7" t="s">
        <v>81</v>
      </c>
      <c r="AW120" s="7" t="s">
        <v>35</v>
      </c>
      <c r="AX120" s="7" t="s">
        <v>71</v>
      </c>
      <c r="AY120" s="132" t="s">
        <v>119</v>
      </c>
    </row>
    <row r="121" spans="2:65" s="6" customFormat="1" ht="29.85" customHeight="1">
      <c r="B121" s="103"/>
      <c r="D121" s="114" t="s">
        <v>70</v>
      </c>
      <c r="E121" s="115" t="s">
        <v>167</v>
      </c>
      <c r="F121" s="115" t="s">
        <v>208</v>
      </c>
      <c r="I121" s="106"/>
      <c r="J121" s="116">
        <f>BK121</f>
        <v>0</v>
      </c>
      <c r="L121" s="103"/>
      <c r="M121" s="108"/>
      <c r="N121" s="109"/>
      <c r="O121" s="109"/>
      <c r="P121" s="110">
        <f>SUM(P122:P134)</f>
        <v>0</v>
      </c>
      <c r="Q121" s="109"/>
      <c r="R121" s="110">
        <f>SUM(R122:R134)</f>
        <v>0</v>
      </c>
      <c r="S121" s="109"/>
      <c r="T121" s="111">
        <f>SUM(T122:T134)</f>
        <v>0</v>
      </c>
      <c r="AR121" s="104" t="s">
        <v>79</v>
      </c>
      <c r="AT121" s="112" t="s">
        <v>70</v>
      </c>
      <c r="AU121" s="112" t="s">
        <v>79</v>
      </c>
      <c r="AY121" s="104" t="s">
        <v>119</v>
      </c>
      <c r="BK121" s="113">
        <f>SUM(BK122:BK134)</f>
        <v>0</v>
      </c>
    </row>
    <row r="122" spans="2:65" s="1" customFormat="1" ht="31.5" customHeight="1">
      <c r="B122" s="117"/>
      <c r="C122" s="118" t="s">
        <v>209</v>
      </c>
      <c r="D122" s="118" t="s">
        <v>121</v>
      </c>
      <c r="E122" s="119" t="s">
        <v>210</v>
      </c>
      <c r="F122" s="120" t="s">
        <v>211</v>
      </c>
      <c r="G122" s="121" t="s">
        <v>212</v>
      </c>
      <c r="H122" s="122">
        <v>1</v>
      </c>
      <c r="I122" s="123"/>
      <c r="J122" s="124">
        <f>ROUND(I122*H122,2)</f>
        <v>0</v>
      </c>
      <c r="K122" s="120" t="s">
        <v>125</v>
      </c>
      <c r="L122" s="21"/>
      <c r="M122" s="125" t="s">
        <v>5</v>
      </c>
      <c r="N122" s="126" t="s">
        <v>42</v>
      </c>
      <c r="O122" s="22"/>
      <c r="P122" s="127">
        <f>O122*H122</f>
        <v>0</v>
      </c>
      <c r="Q122" s="127">
        <v>0</v>
      </c>
      <c r="R122" s="127">
        <f>Q122*H122</f>
        <v>0</v>
      </c>
      <c r="S122" s="127">
        <v>0</v>
      </c>
      <c r="T122" s="128">
        <f>S122*H122</f>
        <v>0</v>
      </c>
      <c r="AR122" s="10" t="s">
        <v>126</v>
      </c>
      <c r="AT122" s="10" t="s">
        <v>121</v>
      </c>
      <c r="AU122" s="10" t="s">
        <v>81</v>
      </c>
      <c r="AY122" s="10" t="s">
        <v>119</v>
      </c>
      <c r="BE122" s="129">
        <f>IF(N122="základní",J122,0)</f>
        <v>0</v>
      </c>
      <c r="BF122" s="129">
        <f>IF(N122="snížená",J122,0)</f>
        <v>0</v>
      </c>
      <c r="BG122" s="129">
        <f>IF(N122="zákl. přenesená",J122,0)</f>
        <v>0</v>
      </c>
      <c r="BH122" s="129">
        <f>IF(N122="sníž. přenesená",J122,0)</f>
        <v>0</v>
      </c>
      <c r="BI122" s="129">
        <f>IF(N122="nulová",J122,0)</f>
        <v>0</v>
      </c>
      <c r="BJ122" s="10" t="s">
        <v>79</v>
      </c>
      <c r="BK122" s="129">
        <f>ROUND(I122*H122,2)</f>
        <v>0</v>
      </c>
      <c r="BL122" s="10" t="s">
        <v>126</v>
      </c>
      <c r="BM122" s="10" t="s">
        <v>213</v>
      </c>
    </row>
    <row r="123" spans="2:65" s="1" customFormat="1" ht="57" customHeight="1">
      <c r="B123" s="117"/>
      <c r="C123" s="118" t="s">
        <v>214</v>
      </c>
      <c r="D123" s="118" t="s">
        <v>121</v>
      </c>
      <c r="E123" s="119" t="s">
        <v>215</v>
      </c>
      <c r="F123" s="120" t="s">
        <v>216</v>
      </c>
      <c r="G123" s="121" t="s">
        <v>212</v>
      </c>
      <c r="H123" s="122">
        <v>1</v>
      </c>
      <c r="I123" s="123"/>
      <c r="J123" s="124">
        <f>ROUND(I123*H123,2)</f>
        <v>0</v>
      </c>
      <c r="K123" s="120" t="s">
        <v>125</v>
      </c>
      <c r="L123" s="21"/>
      <c r="M123" s="125" t="s">
        <v>5</v>
      </c>
      <c r="N123" s="126" t="s">
        <v>42</v>
      </c>
      <c r="O123" s="22"/>
      <c r="P123" s="127">
        <f>O123*H123</f>
        <v>0</v>
      </c>
      <c r="Q123" s="127">
        <v>0</v>
      </c>
      <c r="R123" s="127">
        <f>Q123*H123</f>
        <v>0</v>
      </c>
      <c r="S123" s="127">
        <v>0</v>
      </c>
      <c r="T123" s="128">
        <f>S123*H123</f>
        <v>0</v>
      </c>
      <c r="AR123" s="10" t="s">
        <v>126</v>
      </c>
      <c r="AT123" s="10" t="s">
        <v>121</v>
      </c>
      <c r="AU123" s="10" t="s">
        <v>81</v>
      </c>
      <c r="AY123" s="10" t="s">
        <v>119</v>
      </c>
      <c r="BE123" s="129">
        <f>IF(N123="základní",J123,0)</f>
        <v>0</v>
      </c>
      <c r="BF123" s="129">
        <f>IF(N123="snížená",J123,0)</f>
        <v>0</v>
      </c>
      <c r="BG123" s="129">
        <f>IF(N123="zákl. přenesená",J123,0)</f>
        <v>0</v>
      </c>
      <c r="BH123" s="129">
        <f>IF(N123="sníž. přenesená",J123,0)</f>
        <v>0</v>
      </c>
      <c r="BI123" s="129">
        <f>IF(N123="nulová",J123,0)</f>
        <v>0</v>
      </c>
      <c r="BJ123" s="10" t="s">
        <v>79</v>
      </c>
      <c r="BK123" s="129">
        <f>ROUND(I123*H123,2)</f>
        <v>0</v>
      </c>
      <c r="BL123" s="10" t="s">
        <v>126</v>
      </c>
      <c r="BM123" s="10" t="s">
        <v>217</v>
      </c>
    </row>
    <row r="124" spans="2:65" s="1" customFormat="1" ht="57" customHeight="1">
      <c r="B124" s="117"/>
      <c r="C124" s="118" t="s">
        <v>218</v>
      </c>
      <c r="D124" s="118" t="s">
        <v>121</v>
      </c>
      <c r="E124" s="119" t="s">
        <v>219</v>
      </c>
      <c r="F124" s="120" t="s">
        <v>220</v>
      </c>
      <c r="G124" s="121" t="s">
        <v>159</v>
      </c>
      <c r="H124" s="122">
        <v>6</v>
      </c>
      <c r="I124" s="123"/>
      <c r="J124" s="124">
        <f>ROUND(I124*H124,2)</f>
        <v>0</v>
      </c>
      <c r="K124" s="120" t="s">
        <v>125</v>
      </c>
      <c r="L124" s="21"/>
      <c r="M124" s="125" t="s">
        <v>5</v>
      </c>
      <c r="N124" s="126" t="s">
        <v>42</v>
      </c>
      <c r="O124" s="22"/>
      <c r="P124" s="127">
        <f>O124*H124</f>
        <v>0</v>
      </c>
      <c r="Q124" s="127">
        <v>0</v>
      </c>
      <c r="R124" s="127">
        <f>Q124*H124</f>
        <v>0</v>
      </c>
      <c r="S124" s="127">
        <v>0</v>
      </c>
      <c r="T124" s="128">
        <f>S124*H124</f>
        <v>0</v>
      </c>
      <c r="AR124" s="10" t="s">
        <v>126</v>
      </c>
      <c r="AT124" s="10" t="s">
        <v>121</v>
      </c>
      <c r="AU124" s="10" t="s">
        <v>81</v>
      </c>
      <c r="AY124" s="10" t="s">
        <v>119</v>
      </c>
      <c r="BE124" s="129">
        <f>IF(N124="základní",J124,0)</f>
        <v>0</v>
      </c>
      <c r="BF124" s="129">
        <f>IF(N124="snížená",J124,0)</f>
        <v>0</v>
      </c>
      <c r="BG124" s="129">
        <f>IF(N124="zákl. přenesená",J124,0)</f>
        <v>0</v>
      </c>
      <c r="BH124" s="129">
        <f>IF(N124="sníž. přenesená",J124,0)</f>
        <v>0</v>
      </c>
      <c r="BI124" s="129">
        <f>IF(N124="nulová",J124,0)</f>
        <v>0</v>
      </c>
      <c r="BJ124" s="10" t="s">
        <v>79</v>
      </c>
      <c r="BK124" s="129">
        <f>ROUND(I124*H124,2)</f>
        <v>0</v>
      </c>
      <c r="BL124" s="10" t="s">
        <v>126</v>
      </c>
      <c r="BM124" s="10" t="s">
        <v>221</v>
      </c>
    </row>
    <row r="125" spans="2:65" s="7" customFormat="1">
      <c r="B125" s="130"/>
      <c r="D125" s="131" t="s">
        <v>128</v>
      </c>
      <c r="E125" s="132" t="s">
        <v>5</v>
      </c>
      <c r="F125" s="133" t="s">
        <v>222</v>
      </c>
      <c r="H125" s="134">
        <v>2.5</v>
      </c>
      <c r="I125" s="135"/>
      <c r="L125" s="130"/>
      <c r="M125" s="136"/>
      <c r="N125" s="137"/>
      <c r="O125" s="137"/>
      <c r="P125" s="137"/>
      <c r="Q125" s="137"/>
      <c r="R125" s="137"/>
      <c r="S125" s="137"/>
      <c r="T125" s="138"/>
      <c r="AT125" s="132" t="s">
        <v>128</v>
      </c>
      <c r="AU125" s="132" t="s">
        <v>81</v>
      </c>
      <c r="AV125" s="7" t="s">
        <v>81</v>
      </c>
      <c r="AW125" s="7" t="s">
        <v>35</v>
      </c>
      <c r="AX125" s="7" t="s">
        <v>71</v>
      </c>
      <c r="AY125" s="132" t="s">
        <v>119</v>
      </c>
    </row>
    <row r="126" spans="2:65" s="7" customFormat="1">
      <c r="B126" s="130"/>
      <c r="D126" s="131" t="s">
        <v>128</v>
      </c>
      <c r="E126" s="132" t="s">
        <v>5</v>
      </c>
      <c r="F126" s="133" t="s">
        <v>223</v>
      </c>
      <c r="H126" s="134">
        <v>2</v>
      </c>
      <c r="I126" s="135"/>
      <c r="L126" s="130"/>
      <c r="M126" s="136"/>
      <c r="N126" s="137"/>
      <c r="O126" s="137"/>
      <c r="P126" s="137"/>
      <c r="Q126" s="137"/>
      <c r="R126" s="137"/>
      <c r="S126" s="137"/>
      <c r="T126" s="138"/>
      <c r="AT126" s="132" t="s">
        <v>128</v>
      </c>
      <c r="AU126" s="132" t="s">
        <v>81</v>
      </c>
      <c r="AV126" s="7" t="s">
        <v>81</v>
      </c>
      <c r="AW126" s="7" t="s">
        <v>35</v>
      </c>
      <c r="AX126" s="7" t="s">
        <v>71</v>
      </c>
      <c r="AY126" s="132" t="s">
        <v>119</v>
      </c>
    </row>
    <row r="127" spans="2:65" s="7" customFormat="1">
      <c r="B127" s="130"/>
      <c r="D127" s="139" t="s">
        <v>128</v>
      </c>
      <c r="E127" s="140" t="s">
        <v>5</v>
      </c>
      <c r="F127" s="141" t="s">
        <v>224</v>
      </c>
      <c r="H127" s="142">
        <v>1.5</v>
      </c>
      <c r="I127" s="135"/>
      <c r="L127" s="130"/>
      <c r="M127" s="136"/>
      <c r="N127" s="137"/>
      <c r="O127" s="137"/>
      <c r="P127" s="137"/>
      <c r="Q127" s="137"/>
      <c r="R127" s="137"/>
      <c r="S127" s="137"/>
      <c r="T127" s="138"/>
      <c r="AT127" s="132" t="s">
        <v>128</v>
      </c>
      <c r="AU127" s="132" t="s">
        <v>81</v>
      </c>
      <c r="AV127" s="7" t="s">
        <v>81</v>
      </c>
      <c r="AW127" s="7" t="s">
        <v>35</v>
      </c>
      <c r="AX127" s="7" t="s">
        <v>71</v>
      </c>
      <c r="AY127" s="132" t="s">
        <v>119</v>
      </c>
    </row>
    <row r="128" spans="2:65" s="1" customFormat="1" ht="57" customHeight="1">
      <c r="B128" s="117"/>
      <c r="C128" s="118" t="s">
        <v>225</v>
      </c>
      <c r="D128" s="118" t="s">
        <v>121</v>
      </c>
      <c r="E128" s="119" t="s">
        <v>226</v>
      </c>
      <c r="F128" s="120" t="s">
        <v>220</v>
      </c>
      <c r="G128" s="121" t="s">
        <v>159</v>
      </c>
      <c r="H128" s="122">
        <v>6</v>
      </c>
      <c r="I128" s="123"/>
      <c r="J128" s="124">
        <f>ROUND(I128*H128,2)</f>
        <v>0</v>
      </c>
      <c r="K128" s="120" t="s">
        <v>125</v>
      </c>
      <c r="L128" s="21"/>
      <c r="M128" s="125" t="s">
        <v>5</v>
      </c>
      <c r="N128" s="126" t="s">
        <v>42</v>
      </c>
      <c r="O128" s="22"/>
      <c r="P128" s="127">
        <f>O128*H128</f>
        <v>0</v>
      </c>
      <c r="Q128" s="127">
        <v>0</v>
      </c>
      <c r="R128" s="127">
        <f>Q128*H128</f>
        <v>0</v>
      </c>
      <c r="S128" s="127">
        <v>0</v>
      </c>
      <c r="T128" s="128">
        <f>S128*H128</f>
        <v>0</v>
      </c>
      <c r="AR128" s="10" t="s">
        <v>126</v>
      </c>
      <c r="AT128" s="10" t="s">
        <v>121</v>
      </c>
      <c r="AU128" s="10" t="s">
        <v>81</v>
      </c>
      <c r="AY128" s="10" t="s">
        <v>119</v>
      </c>
      <c r="BE128" s="129">
        <f>IF(N128="základní",J128,0)</f>
        <v>0</v>
      </c>
      <c r="BF128" s="129">
        <f>IF(N128="snížená",J128,0)</f>
        <v>0</v>
      </c>
      <c r="BG128" s="129">
        <f>IF(N128="zákl. přenesená",J128,0)</f>
        <v>0</v>
      </c>
      <c r="BH128" s="129">
        <f>IF(N128="sníž. přenesená",J128,0)</f>
        <v>0</v>
      </c>
      <c r="BI128" s="129">
        <f>IF(N128="nulová",J128,0)</f>
        <v>0</v>
      </c>
      <c r="BJ128" s="10" t="s">
        <v>79</v>
      </c>
      <c r="BK128" s="129">
        <f>ROUND(I128*H128,2)</f>
        <v>0</v>
      </c>
      <c r="BL128" s="10" t="s">
        <v>126</v>
      </c>
      <c r="BM128" s="10" t="s">
        <v>227</v>
      </c>
    </row>
    <row r="129" spans="2:65" s="1" customFormat="1" ht="57" customHeight="1">
      <c r="B129" s="117"/>
      <c r="C129" s="118" t="s">
        <v>10</v>
      </c>
      <c r="D129" s="118" t="s">
        <v>121</v>
      </c>
      <c r="E129" s="119" t="s">
        <v>228</v>
      </c>
      <c r="F129" s="120" t="s">
        <v>229</v>
      </c>
      <c r="G129" s="121" t="s">
        <v>139</v>
      </c>
      <c r="H129" s="122">
        <v>43</v>
      </c>
      <c r="I129" s="123"/>
      <c r="J129" s="124">
        <f>ROUND(I129*H129,2)</f>
        <v>0</v>
      </c>
      <c r="K129" s="120" t="s">
        <v>125</v>
      </c>
      <c r="L129" s="21"/>
      <c r="M129" s="125" t="s">
        <v>5</v>
      </c>
      <c r="N129" s="126" t="s">
        <v>42</v>
      </c>
      <c r="O129" s="22"/>
      <c r="P129" s="127">
        <f>O129*H129</f>
        <v>0</v>
      </c>
      <c r="Q129" s="127">
        <v>0</v>
      </c>
      <c r="R129" s="127">
        <f>Q129*H129</f>
        <v>0</v>
      </c>
      <c r="S129" s="127">
        <v>0</v>
      </c>
      <c r="T129" s="128">
        <f>S129*H129</f>
        <v>0</v>
      </c>
      <c r="AR129" s="10" t="s">
        <v>126</v>
      </c>
      <c r="AT129" s="10" t="s">
        <v>121</v>
      </c>
      <c r="AU129" s="10" t="s">
        <v>81</v>
      </c>
      <c r="AY129" s="10" t="s">
        <v>119</v>
      </c>
      <c r="BE129" s="129">
        <f>IF(N129="základní",J129,0)</f>
        <v>0</v>
      </c>
      <c r="BF129" s="129">
        <f>IF(N129="snížená",J129,0)</f>
        <v>0</v>
      </c>
      <c r="BG129" s="129">
        <f>IF(N129="zákl. přenesená",J129,0)</f>
        <v>0</v>
      </c>
      <c r="BH129" s="129">
        <f>IF(N129="sníž. přenesená",J129,0)</f>
        <v>0</v>
      </c>
      <c r="BI129" s="129">
        <f>IF(N129="nulová",J129,0)</f>
        <v>0</v>
      </c>
      <c r="BJ129" s="10" t="s">
        <v>79</v>
      </c>
      <c r="BK129" s="129">
        <f>ROUND(I129*H129,2)</f>
        <v>0</v>
      </c>
      <c r="BL129" s="10" t="s">
        <v>126</v>
      </c>
      <c r="BM129" s="10" t="s">
        <v>230</v>
      </c>
    </row>
    <row r="130" spans="2:65" s="7" customFormat="1">
      <c r="B130" s="130"/>
      <c r="D130" s="139" t="s">
        <v>128</v>
      </c>
      <c r="E130" s="140" t="s">
        <v>5</v>
      </c>
      <c r="F130" s="141" t="s">
        <v>231</v>
      </c>
      <c r="H130" s="142">
        <v>43</v>
      </c>
      <c r="I130" s="135"/>
      <c r="L130" s="130"/>
      <c r="M130" s="136"/>
      <c r="N130" s="137"/>
      <c r="O130" s="137"/>
      <c r="P130" s="137"/>
      <c r="Q130" s="137"/>
      <c r="R130" s="137"/>
      <c r="S130" s="137"/>
      <c r="T130" s="138"/>
      <c r="AT130" s="132" t="s">
        <v>128</v>
      </c>
      <c r="AU130" s="132" t="s">
        <v>81</v>
      </c>
      <c r="AV130" s="7" t="s">
        <v>81</v>
      </c>
      <c r="AW130" s="7" t="s">
        <v>35</v>
      </c>
      <c r="AX130" s="7" t="s">
        <v>79</v>
      </c>
      <c r="AY130" s="132" t="s">
        <v>119</v>
      </c>
    </row>
    <row r="131" spans="2:65" s="1" customFormat="1" ht="69.75" customHeight="1">
      <c r="B131" s="117"/>
      <c r="C131" s="118" t="s">
        <v>232</v>
      </c>
      <c r="D131" s="118" t="s">
        <v>121</v>
      </c>
      <c r="E131" s="119" t="s">
        <v>233</v>
      </c>
      <c r="F131" s="120" t="s">
        <v>234</v>
      </c>
      <c r="G131" s="121" t="s">
        <v>139</v>
      </c>
      <c r="H131" s="122">
        <v>85</v>
      </c>
      <c r="I131" s="123"/>
      <c r="J131" s="124">
        <f>ROUND(I131*H131,2)</f>
        <v>0</v>
      </c>
      <c r="K131" s="120" t="s">
        <v>125</v>
      </c>
      <c r="L131" s="21"/>
      <c r="M131" s="125" t="s">
        <v>5</v>
      </c>
      <c r="N131" s="126" t="s">
        <v>42</v>
      </c>
      <c r="O131" s="22"/>
      <c r="P131" s="127">
        <f>O131*H131</f>
        <v>0</v>
      </c>
      <c r="Q131" s="127">
        <v>0</v>
      </c>
      <c r="R131" s="127">
        <f>Q131*H131</f>
        <v>0</v>
      </c>
      <c r="S131" s="127">
        <v>0</v>
      </c>
      <c r="T131" s="128">
        <f>S131*H131</f>
        <v>0</v>
      </c>
      <c r="AR131" s="10" t="s">
        <v>126</v>
      </c>
      <c r="AT131" s="10" t="s">
        <v>121</v>
      </c>
      <c r="AU131" s="10" t="s">
        <v>81</v>
      </c>
      <c r="AY131" s="10" t="s">
        <v>119</v>
      </c>
      <c r="BE131" s="129">
        <f>IF(N131="základní",J131,0)</f>
        <v>0</v>
      </c>
      <c r="BF131" s="129">
        <f>IF(N131="snížená",J131,0)</f>
        <v>0</v>
      </c>
      <c r="BG131" s="129">
        <f>IF(N131="zákl. přenesená",J131,0)</f>
        <v>0</v>
      </c>
      <c r="BH131" s="129">
        <f>IF(N131="sníž. přenesená",J131,0)</f>
        <v>0</v>
      </c>
      <c r="BI131" s="129">
        <f>IF(N131="nulová",J131,0)</f>
        <v>0</v>
      </c>
      <c r="BJ131" s="10" t="s">
        <v>79</v>
      </c>
      <c r="BK131" s="129">
        <f>ROUND(I131*H131,2)</f>
        <v>0</v>
      </c>
      <c r="BL131" s="10" t="s">
        <v>126</v>
      </c>
      <c r="BM131" s="10" t="s">
        <v>235</v>
      </c>
    </row>
    <row r="132" spans="2:65" s="7" customFormat="1">
      <c r="B132" s="130"/>
      <c r="D132" s="139" t="s">
        <v>128</v>
      </c>
      <c r="E132" s="140" t="s">
        <v>5</v>
      </c>
      <c r="F132" s="141" t="s">
        <v>236</v>
      </c>
      <c r="H132" s="142">
        <v>85</v>
      </c>
      <c r="I132" s="135"/>
      <c r="L132" s="130"/>
      <c r="M132" s="136"/>
      <c r="N132" s="137"/>
      <c r="O132" s="137"/>
      <c r="P132" s="137"/>
      <c r="Q132" s="137"/>
      <c r="R132" s="137"/>
      <c r="S132" s="137"/>
      <c r="T132" s="138"/>
      <c r="AT132" s="132" t="s">
        <v>128</v>
      </c>
      <c r="AU132" s="132" t="s">
        <v>81</v>
      </c>
      <c r="AV132" s="7" t="s">
        <v>81</v>
      </c>
      <c r="AW132" s="7" t="s">
        <v>35</v>
      </c>
      <c r="AX132" s="7" t="s">
        <v>79</v>
      </c>
      <c r="AY132" s="132" t="s">
        <v>119</v>
      </c>
    </row>
    <row r="133" spans="2:65" s="1" customFormat="1" ht="44.25" customHeight="1">
      <c r="B133" s="117"/>
      <c r="C133" s="118" t="s">
        <v>237</v>
      </c>
      <c r="D133" s="118" t="s">
        <v>121</v>
      </c>
      <c r="E133" s="119" t="s">
        <v>238</v>
      </c>
      <c r="F133" s="120" t="s">
        <v>239</v>
      </c>
      <c r="G133" s="121" t="s">
        <v>139</v>
      </c>
      <c r="H133" s="122">
        <v>6</v>
      </c>
      <c r="I133" s="123"/>
      <c r="J133" s="124">
        <f>ROUND(I133*H133,2)</f>
        <v>0</v>
      </c>
      <c r="K133" s="120" t="s">
        <v>125</v>
      </c>
      <c r="L133" s="21"/>
      <c r="M133" s="125" t="s">
        <v>5</v>
      </c>
      <c r="N133" s="126" t="s">
        <v>42</v>
      </c>
      <c r="O133" s="22"/>
      <c r="P133" s="127">
        <f>O133*H133</f>
        <v>0</v>
      </c>
      <c r="Q133" s="127">
        <v>0</v>
      </c>
      <c r="R133" s="127">
        <f>Q133*H133</f>
        <v>0</v>
      </c>
      <c r="S133" s="127">
        <v>0</v>
      </c>
      <c r="T133" s="128">
        <f>S133*H133</f>
        <v>0</v>
      </c>
      <c r="AR133" s="10" t="s">
        <v>126</v>
      </c>
      <c r="AT133" s="10" t="s">
        <v>121</v>
      </c>
      <c r="AU133" s="10" t="s">
        <v>81</v>
      </c>
      <c r="AY133" s="10" t="s">
        <v>119</v>
      </c>
      <c r="BE133" s="129">
        <f>IF(N133="základní",J133,0)</f>
        <v>0</v>
      </c>
      <c r="BF133" s="129">
        <f>IF(N133="snížená",J133,0)</f>
        <v>0</v>
      </c>
      <c r="BG133" s="129">
        <f>IF(N133="zákl. přenesená",J133,0)</f>
        <v>0</v>
      </c>
      <c r="BH133" s="129">
        <f>IF(N133="sníž. přenesená",J133,0)</f>
        <v>0</v>
      </c>
      <c r="BI133" s="129">
        <f>IF(N133="nulová",J133,0)</f>
        <v>0</v>
      </c>
      <c r="BJ133" s="10" t="s">
        <v>79</v>
      </c>
      <c r="BK133" s="129">
        <f>ROUND(I133*H133,2)</f>
        <v>0</v>
      </c>
      <c r="BL133" s="10" t="s">
        <v>126</v>
      </c>
      <c r="BM133" s="10" t="s">
        <v>240</v>
      </c>
    </row>
    <row r="134" spans="2:65" s="7" customFormat="1">
      <c r="B134" s="130"/>
      <c r="D134" s="131" t="s">
        <v>128</v>
      </c>
      <c r="E134" s="132" t="s">
        <v>5</v>
      </c>
      <c r="F134" s="133" t="s">
        <v>241</v>
      </c>
      <c r="H134" s="134">
        <v>6</v>
      </c>
      <c r="I134" s="135"/>
      <c r="L134" s="130"/>
      <c r="M134" s="136"/>
      <c r="N134" s="137"/>
      <c r="O134" s="137"/>
      <c r="P134" s="137"/>
      <c r="Q134" s="137"/>
      <c r="R134" s="137"/>
      <c r="S134" s="137"/>
      <c r="T134" s="138"/>
      <c r="AT134" s="132" t="s">
        <v>128</v>
      </c>
      <c r="AU134" s="132" t="s">
        <v>81</v>
      </c>
      <c r="AV134" s="7" t="s">
        <v>81</v>
      </c>
      <c r="AW134" s="7" t="s">
        <v>35</v>
      </c>
      <c r="AX134" s="7" t="s">
        <v>79</v>
      </c>
      <c r="AY134" s="132" t="s">
        <v>119</v>
      </c>
    </row>
    <row r="135" spans="2:65" s="6" customFormat="1" ht="29.85" customHeight="1">
      <c r="B135" s="103"/>
      <c r="D135" s="114" t="s">
        <v>70</v>
      </c>
      <c r="E135" s="115" t="s">
        <v>242</v>
      </c>
      <c r="F135" s="115" t="s">
        <v>243</v>
      </c>
      <c r="I135" s="106"/>
      <c r="J135" s="116">
        <f>BK135</f>
        <v>0</v>
      </c>
      <c r="L135" s="103"/>
      <c r="M135" s="108"/>
      <c r="N135" s="109"/>
      <c r="O135" s="109"/>
      <c r="P135" s="110">
        <f>SUM(P136:P137)</f>
        <v>0</v>
      </c>
      <c r="Q135" s="109"/>
      <c r="R135" s="110">
        <f>SUM(R136:R137)</f>
        <v>0</v>
      </c>
      <c r="S135" s="109"/>
      <c r="T135" s="111">
        <f>SUM(T136:T137)</f>
        <v>0</v>
      </c>
      <c r="AR135" s="104" t="s">
        <v>126</v>
      </c>
      <c r="AT135" s="112" t="s">
        <v>70</v>
      </c>
      <c r="AU135" s="112" t="s">
        <v>79</v>
      </c>
      <c r="AY135" s="104" t="s">
        <v>119</v>
      </c>
      <c r="BK135" s="113">
        <f>SUM(BK136:BK137)</f>
        <v>0</v>
      </c>
    </row>
    <row r="136" spans="2:65" s="1" customFormat="1" ht="22.5" customHeight="1">
      <c r="B136" s="117"/>
      <c r="C136" s="118" t="s">
        <v>244</v>
      </c>
      <c r="D136" s="118" t="s">
        <v>121</v>
      </c>
      <c r="E136" s="119" t="s">
        <v>245</v>
      </c>
      <c r="F136" s="120" t="s">
        <v>246</v>
      </c>
      <c r="G136" s="121" t="s">
        <v>124</v>
      </c>
      <c r="H136" s="122">
        <v>1.5</v>
      </c>
      <c r="I136" s="123"/>
      <c r="J136" s="124">
        <f>ROUND(I136*H136,2)</f>
        <v>0</v>
      </c>
      <c r="K136" s="120" t="s">
        <v>5</v>
      </c>
      <c r="L136" s="21"/>
      <c r="M136" s="125" t="s">
        <v>5</v>
      </c>
      <c r="N136" s="126" t="s">
        <v>42</v>
      </c>
      <c r="O136" s="22"/>
      <c r="P136" s="127">
        <f>O136*H136</f>
        <v>0</v>
      </c>
      <c r="Q136" s="127">
        <v>0</v>
      </c>
      <c r="R136" s="127">
        <f>Q136*H136</f>
        <v>0</v>
      </c>
      <c r="S136" s="127">
        <v>0</v>
      </c>
      <c r="T136" s="128">
        <f>S136*H136</f>
        <v>0</v>
      </c>
      <c r="AR136" s="10" t="s">
        <v>247</v>
      </c>
      <c r="AT136" s="10" t="s">
        <v>121</v>
      </c>
      <c r="AU136" s="10" t="s">
        <v>81</v>
      </c>
      <c r="AY136" s="10" t="s">
        <v>119</v>
      </c>
      <c r="BE136" s="129">
        <f>IF(N136="základní",J136,0)</f>
        <v>0</v>
      </c>
      <c r="BF136" s="129">
        <f>IF(N136="snížená",J136,0)</f>
        <v>0</v>
      </c>
      <c r="BG136" s="129">
        <f>IF(N136="zákl. přenesená",J136,0)</f>
        <v>0</v>
      </c>
      <c r="BH136" s="129">
        <f>IF(N136="sníž. přenesená",J136,0)</f>
        <v>0</v>
      </c>
      <c r="BI136" s="129">
        <f>IF(N136="nulová",J136,0)</f>
        <v>0</v>
      </c>
      <c r="BJ136" s="10" t="s">
        <v>79</v>
      </c>
      <c r="BK136" s="129">
        <f>ROUND(I136*H136,2)</f>
        <v>0</v>
      </c>
      <c r="BL136" s="10" t="s">
        <v>247</v>
      </c>
      <c r="BM136" s="10" t="s">
        <v>248</v>
      </c>
    </row>
    <row r="137" spans="2:65" s="1" customFormat="1" ht="22.5" customHeight="1">
      <c r="B137" s="117"/>
      <c r="C137" s="118" t="s">
        <v>249</v>
      </c>
      <c r="D137" s="118" t="s">
        <v>121</v>
      </c>
      <c r="E137" s="119" t="s">
        <v>250</v>
      </c>
      <c r="F137" s="120" t="s">
        <v>246</v>
      </c>
      <c r="G137" s="121" t="s">
        <v>124</v>
      </c>
      <c r="H137" s="122">
        <v>58.95</v>
      </c>
      <c r="I137" s="123"/>
      <c r="J137" s="124">
        <f>ROUND(I137*H137,2)</f>
        <v>0</v>
      </c>
      <c r="K137" s="120" t="s">
        <v>251</v>
      </c>
      <c r="L137" s="21"/>
      <c r="M137" s="125" t="s">
        <v>5</v>
      </c>
      <c r="N137" s="146" t="s">
        <v>42</v>
      </c>
      <c r="O137" s="147"/>
      <c r="P137" s="148">
        <f>O137*H137</f>
        <v>0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AR137" s="10" t="s">
        <v>247</v>
      </c>
      <c r="AT137" s="10" t="s">
        <v>121</v>
      </c>
      <c r="AU137" s="10" t="s">
        <v>81</v>
      </c>
      <c r="AY137" s="10" t="s">
        <v>119</v>
      </c>
      <c r="BE137" s="129">
        <f>IF(N137="základní",J137,0)</f>
        <v>0</v>
      </c>
      <c r="BF137" s="129">
        <f>IF(N137="snížená",J137,0)</f>
        <v>0</v>
      </c>
      <c r="BG137" s="129">
        <f>IF(N137="zákl. přenesená",J137,0)</f>
        <v>0</v>
      </c>
      <c r="BH137" s="129">
        <f>IF(N137="sníž. přenesená",J137,0)</f>
        <v>0</v>
      </c>
      <c r="BI137" s="129">
        <f>IF(N137="nulová",J137,0)</f>
        <v>0</v>
      </c>
      <c r="BJ137" s="10" t="s">
        <v>79</v>
      </c>
      <c r="BK137" s="129">
        <f>ROUND(I137*H137,2)</f>
        <v>0</v>
      </c>
      <c r="BL137" s="10" t="s">
        <v>247</v>
      </c>
      <c r="BM137" s="10" t="s">
        <v>252</v>
      </c>
    </row>
    <row r="138" spans="2:65" s="1" customFormat="1" ht="6.95" customHeight="1">
      <c r="B138" s="26"/>
      <c r="C138" s="27"/>
      <c r="D138" s="27"/>
      <c r="E138" s="27"/>
      <c r="F138" s="27"/>
      <c r="G138" s="27"/>
      <c r="H138" s="27"/>
      <c r="I138" s="70"/>
      <c r="J138" s="27"/>
      <c r="K138" s="27"/>
      <c r="L138" s="21"/>
    </row>
  </sheetData>
  <autoFilter ref="C80:K137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4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"/>
      <c r="B1" s="43"/>
      <c r="C1" s="43"/>
      <c r="D1" s="44" t="s">
        <v>1</v>
      </c>
      <c r="E1" s="43"/>
      <c r="F1" s="45" t="s">
        <v>85</v>
      </c>
      <c r="G1" s="158" t="s">
        <v>86</v>
      </c>
      <c r="H1" s="158"/>
      <c r="I1" s="46"/>
      <c r="J1" s="45" t="s">
        <v>87</v>
      </c>
      <c r="K1" s="44" t="s">
        <v>88</v>
      </c>
      <c r="L1" s="45" t="s">
        <v>89</v>
      </c>
      <c r="M1" s="45"/>
      <c r="N1" s="45"/>
      <c r="O1" s="45"/>
      <c r="P1" s="45"/>
      <c r="Q1" s="45"/>
      <c r="R1" s="45"/>
      <c r="S1" s="45"/>
      <c r="T1" s="45"/>
      <c r="U1" s="8"/>
      <c r="V1" s="8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</row>
    <row r="2" spans="1:70" ht="36.950000000000003" customHeight="1">
      <c r="L2" s="151" t="s">
        <v>8</v>
      </c>
      <c r="M2" s="152"/>
      <c r="N2" s="152"/>
      <c r="O2" s="152"/>
      <c r="P2" s="152"/>
      <c r="Q2" s="152"/>
      <c r="R2" s="152"/>
      <c r="S2" s="152"/>
      <c r="T2" s="152"/>
      <c r="U2" s="152"/>
      <c r="V2" s="152"/>
      <c r="AT2" s="10" t="s">
        <v>84</v>
      </c>
    </row>
    <row r="3" spans="1:70" ht="6.95" customHeight="1">
      <c r="B3" s="11"/>
      <c r="C3" s="12"/>
      <c r="D3" s="12"/>
      <c r="E3" s="12"/>
      <c r="F3" s="12"/>
      <c r="G3" s="12"/>
      <c r="H3" s="12"/>
      <c r="I3" s="47"/>
      <c r="J3" s="12"/>
      <c r="K3" s="13"/>
      <c r="AT3" s="10" t="s">
        <v>81</v>
      </c>
    </row>
    <row r="4" spans="1:70" ht="36.950000000000003" customHeight="1">
      <c r="B4" s="14"/>
      <c r="C4" s="15"/>
      <c r="D4" s="16" t="s">
        <v>90</v>
      </c>
      <c r="E4" s="15"/>
      <c r="F4" s="15"/>
      <c r="G4" s="15"/>
      <c r="H4" s="15"/>
      <c r="I4" s="48"/>
      <c r="J4" s="15"/>
      <c r="K4" s="17"/>
      <c r="M4" s="18" t="s">
        <v>13</v>
      </c>
      <c r="AT4" s="10" t="s">
        <v>6</v>
      </c>
    </row>
    <row r="5" spans="1:70" ht="6.95" customHeight="1">
      <c r="B5" s="14"/>
      <c r="C5" s="15"/>
      <c r="D5" s="15"/>
      <c r="E5" s="15"/>
      <c r="F5" s="15"/>
      <c r="G5" s="15"/>
      <c r="H5" s="15"/>
      <c r="I5" s="48"/>
      <c r="J5" s="15"/>
      <c r="K5" s="17"/>
    </row>
    <row r="6" spans="1:70" ht="15">
      <c r="B6" s="14"/>
      <c r="C6" s="15"/>
      <c r="D6" s="20" t="s">
        <v>19</v>
      </c>
      <c r="E6" s="15"/>
      <c r="F6" s="15"/>
      <c r="G6" s="15"/>
      <c r="H6" s="15"/>
      <c r="I6" s="48"/>
      <c r="J6" s="15"/>
      <c r="K6" s="17"/>
    </row>
    <row r="7" spans="1:70" ht="22.5" customHeight="1">
      <c r="B7" s="14"/>
      <c r="C7" s="15"/>
      <c r="D7" s="15"/>
      <c r="E7" s="159" t="str">
        <f>'Rekapitulace stavby'!K6</f>
        <v>III/32916 Poděbrady, ul. Revoluční - SO102</v>
      </c>
      <c r="F7" s="160"/>
      <c r="G7" s="160"/>
      <c r="H7" s="160"/>
      <c r="I7" s="48"/>
      <c r="J7" s="15"/>
      <c r="K7" s="17"/>
    </row>
    <row r="8" spans="1:70" s="1" customFormat="1" ht="15">
      <c r="B8" s="21"/>
      <c r="C8" s="22"/>
      <c r="D8" s="20" t="s">
        <v>91</v>
      </c>
      <c r="E8" s="22"/>
      <c r="F8" s="22"/>
      <c r="G8" s="22"/>
      <c r="H8" s="22"/>
      <c r="I8" s="49"/>
      <c r="J8" s="22"/>
      <c r="K8" s="23"/>
    </row>
    <row r="9" spans="1:70" s="1" customFormat="1" ht="36.950000000000003" customHeight="1">
      <c r="B9" s="21"/>
      <c r="C9" s="22"/>
      <c r="D9" s="22"/>
      <c r="E9" s="161" t="s">
        <v>253</v>
      </c>
      <c r="F9" s="162"/>
      <c r="G9" s="162"/>
      <c r="H9" s="162"/>
      <c r="I9" s="49"/>
      <c r="J9" s="22"/>
      <c r="K9" s="23"/>
    </row>
    <row r="10" spans="1:70" s="1" customFormat="1">
      <c r="B10" s="21"/>
      <c r="C10" s="22"/>
      <c r="D10" s="22"/>
      <c r="E10" s="22"/>
      <c r="F10" s="22"/>
      <c r="G10" s="22"/>
      <c r="H10" s="22"/>
      <c r="I10" s="49"/>
      <c r="J10" s="22"/>
      <c r="K10" s="23"/>
    </row>
    <row r="11" spans="1:70" s="1" customFormat="1" ht="14.45" customHeight="1">
      <c r="B11" s="21"/>
      <c r="C11" s="22"/>
      <c r="D11" s="20" t="s">
        <v>21</v>
      </c>
      <c r="E11" s="22"/>
      <c r="F11" s="19" t="s">
        <v>5</v>
      </c>
      <c r="G11" s="22"/>
      <c r="H11" s="22"/>
      <c r="I11" s="50" t="s">
        <v>22</v>
      </c>
      <c r="J11" s="19" t="s">
        <v>5</v>
      </c>
      <c r="K11" s="23"/>
    </row>
    <row r="12" spans="1:70" s="1" customFormat="1" ht="14.45" customHeight="1">
      <c r="B12" s="21"/>
      <c r="C12" s="22"/>
      <c r="D12" s="20" t="s">
        <v>23</v>
      </c>
      <c r="E12" s="22"/>
      <c r="F12" s="19" t="s">
        <v>24</v>
      </c>
      <c r="G12" s="22"/>
      <c r="H12" s="22"/>
      <c r="I12" s="50" t="s">
        <v>25</v>
      </c>
      <c r="J12" s="51" t="str">
        <f>'Rekapitulace stavby'!AN8</f>
        <v>10. 8. 2017</v>
      </c>
      <c r="K12" s="23"/>
    </row>
    <row r="13" spans="1:70" s="1" customFormat="1" ht="10.9" customHeight="1">
      <c r="B13" s="21"/>
      <c r="C13" s="22"/>
      <c r="D13" s="22"/>
      <c r="E13" s="22"/>
      <c r="F13" s="22"/>
      <c r="G13" s="22"/>
      <c r="H13" s="22"/>
      <c r="I13" s="49"/>
      <c r="J13" s="22"/>
      <c r="K13" s="23"/>
    </row>
    <row r="14" spans="1:70" s="1" customFormat="1" ht="14.45" customHeight="1">
      <c r="B14" s="21"/>
      <c r="C14" s="22"/>
      <c r="D14" s="20" t="s">
        <v>27</v>
      </c>
      <c r="E14" s="22"/>
      <c r="F14" s="22"/>
      <c r="G14" s="22"/>
      <c r="H14" s="22"/>
      <c r="I14" s="50" t="s">
        <v>28</v>
      </c>
      <c r="J14" s="19" t="str">
        <f>IF('Rekapitulace stavby'!AN10="","",'Rekapitulace stavby'!AN10)</f>
        <v/>
      </c>
      <c r="K14" s="23"/>
    </row>
    <row r="15" spans="1:70" s="1" customFormat="1" ht="18" customHeight="1">
      <c r="B15" s="21"/>
      <c r="C15" s="22"/>
      <c r="D15" s="22"/>
      <c r="E15" s="19" t="str">
        <f>IF('Rekapitulace stavby'!E11="","",'Rekapitulace stavby'!E11)</f>
        <v xml:space="preserve"> </v>
      </c>
      <c r="F15" s="22"/>
      <c r="G15" s="22"/>
      <c r="H15" s="22"/>
      <c r="I15" s="50" t="s">
        <v>29</v>
      </c>
      <c r="J15" s="19" t="str">
        <f>IF('Rekapitulace stavby'!AN11="","",'Rekapitulace stavby'!AN11)</f>
        <v/>
      </c>
      <c r="K15" s="23"/>
    </row>
    <row r="16" spans="1:70" s="1" customFormat="1" ht="6.95" customHeight="1">
      <c r="B16" s="21"/>
      <c r="C16" s="22"/>
      <c r="D16" s="22"/>
      <c r="E16" s="22"/>
      <c r="F16" s="22"/>
      <c r="G16" s="22"/>
      <c r="H16" s="22"/>
      <c r="I16" s="49"/>
      <c r="J16" s="22"/>
      <c r="K16" s="23"/>
    </row>
    <row r="17" spans="2:11" s="1" customFormat="1" ht="14.45" customHeight="1">
      <c r="B17" s="21"/>
      <c r="C17" s="22"/>
      <c r="D17" s="20" t="s">
        <v>30</v>
      </c>
      <c r="E17" s="22"/>
      <c r="F17" s="22"/>
      <c r="G17" s="22"/>
      <c r="H17" s="22"/>
      <c r="I17" s="50" t="s">
        <v>28</v>
      </c>
      <c r="J17" s="19" t="str">
        <f>IF('Rekapitulace stavby'!AN13="Vyplň údaj","",IF('Rekapitulace stavby'!AN13="","",'Rekapitulace stavby'!AN13))</f>
        <v/>
      </c>
      <c r="K17" s="23"/>
    </row>
    <row r="18" spans="2:11" s="1" customFormat="1" ht="18" customHeight="1">
      <c r="B18" s="21"/>
      <c r="C18" s="22"/>
      <c r="D18" s="22"/>
      <c r="E18" s="19" t="str">
        <f>IF('Rekapitulace stavby'!E14="Vyplň údaj","",IF('Rekapitulace stavby'!E14="","",'Rekapitulace stavby'!E14))</f>
        <v/>
      </c>
      <c r="F18" s="22"/>
      <c r="G18" s="22"/>
      <c r="H18" s="22"/>
      <c r="I18" s="50" t="s">
        <v>29</v>
      </c>
      <c r="J18" s="19" t="str">
        <f>IF('Rekapitulace stavby'!AN14="Vyplň údaj","",IF('Rekapitulace stavby'!AN14="","",'Rekapitulace stavby'!AN14))</f>
        <v/>
      </c>
      <c r="K18" s="23"/>
    </row>
    <row r="19" spans="2:11" s="1" customFormat="1" ht="6.95" customHeight="1">
      <c r="B19" s="21"/>
      <c r="C19" s="22"/>
      <c r="D19" s="22"/>
      <c r="E19" s="22"/>
      <c r="F19" s="22"/>
      <c r="G19" s="22"/>
      <c r="H19" s="22"/>
      <c r="I19" s="49"/>
      <c r="J19" s="22"/>
      <c r="K19" s="23"/>
    </row>
    <row r="20" spans="2:11" s="1" customFormat="1" ht="14.45" customHeight="1">
      <c r="B20" s="21"/>
      <c r="C20" s="22"/>
      <c r="D20" s="20" t="s">
        <v>32</v>
      </c>
      <c r="E20" s="22"/>
      <c r="F20" s="22"/>
      <c r="G20" s="22"/>
      <c r="H20" s="22"/>
      <c r="I20" s="50" t="s">
        <v>28</v>
      </c>
      <c r="J20" s="19" t="s">
        <v>33</v>
      </c>
      <c r="K20" s="23"/>
    </row>
    <row r="21" spans="2:11" s="1" customFormat="1" ht="18" customHeight="1">
      <c r="B21" s="21"/>
      <c r="C21" s="22"/>
      <c r="D21" s="22"/>
      <c r="E21" s="19" t="s">
        <v>34</v>
      </c>
      <c r="F21" s="22"/>
      <c r="G21" s="22"/>
      <c r="H21" s="22"/>
      <c r="I21" s="50" t="s">
        <v>29</v>
      </c>
      <c r="J21" s="19" t="s">
        <v>5</v>
      </c>
      <c r="K21" s="23"/>
    </row>
    <row r="22" spans="2:11" s="1" customFormat="1" ht="6.95" customHeight="1">
      <c r="B22" s="21"/>
      <c r="C22" s="22"/>
      <c r="D22" s="22"/>
      <c r="E22" s="22"/>
      <c r="F22" s="22"/>
      <c r="G22" s="22"/>
      <c r="H22" s="22"/>
      <c r="I22" s="49"/>
      <c r="J22" s="22"/>
      <c r="K22" s="23"/>
    </row>
    <row r="23" spans="2:11" s="1" customFormat="1" ht="14.45" customHeight="1">
      <c r="B23" s="21"/>
      <c r="C23" s="22"/>
      <c r="D23" s="20" t="s">
        <v>36</v>
      </c>
      <c r="E23" s="22"/>
      <c r="F23" s="22"/>
      <c r="G23" s="22"/>
      <c r="H23" s="22"/>
      <c r="I23" s="49"/>
      <c r="J23" s="22"/>
      <c r="K23" s="23"/>
    </row>
    <row r="24" spans="2:11" s="2" customFormat="1" ht="22.5" customHeight="1">
      <c r="B24" s="52"/>
      <c r="C24" s="53"/>
      <c r="D24" s="53"/>
      <c r="E24" s="154" t="s">
        <v>5</v>
      </c>
      <c r="F24" s="154"/>
      <c r="G24" s="154"/>
      <c r="H24" s="154"/>
      <c r="I24" s="54"/>
      <c r="J24" s="53"/>
      <c r="K24" s="55"/>
    </row>
    <row r="25" spans="2:11" s="1" customFormat="1" ht="6.95" customHeight="1">
      <c r="B25" s="21"/>
      <c r="C25" s="22"/>
      <c r="D25" s="22"/>
      <c r="E25" s="22"/>
      <c r="F25" s="22"/>
      <c r="G25" s="22"/>
      <c r="H25" s="22"/>
      <c r="I25" s="49"/>
      <c r="J25" s="22"/>
      <c r="K25" s="23"/>
    </row>
    <row r="26" spans="2:11" s="1" customFormat="1" ht="6.95" customHeight="1">
      <c r="B26" s="21"/>
      <c r="C26" s="22"/>
      <c r="D26" s="34"/>
      <c r="E26" s="34"/>
      <c r="F26" s="34"/>
      <c r="G26" s="34"/>
      <c r="H26" s="34"/>
      <c r="I26" s="56"/>
      <c r="J26" s="34"/>
      <c r="K26" s="57"/>
    </row>
    <row r="27" spans="2:11" s="1" customFormat="1" ht="25.35" customHeight="1">
      <c r="B27" s="21"/>
      <c r="C27" s="22"/>
      <c r="D27" s="58" t="s">
        <v>37</v>
      </c>
      <c r="E27" s="22"/>
      <c r="F27" s="22"/>
      <c r="G27" s="22"/>
      <c r="H27" s="22"/>
      <c r="I27" s="49"/>
      <c r="J27" s="59">
        <f>ROUND(J78,2)</f>
        <v>0</v>
      </c>
      <c r="K27" s="23"/>
    </row>
    <row r="28" spans="2:11" s="1" customFormat="1" ht="6.95" customHeight="1">
      <c r="B28" s="21"/>
      <c r="C28" s="22"/>
      <c r="D28" s="34"/>
      <c r="E28" s="34"/>
      <c r="F28" s="34"/>
      <c r="G28" s="34"/>
      <c r="H28" s="34"/>
      <c r="I28" s="56"/>
      <c r="J28" s="34"/>
      <c r="K28" s="57"/>
    </row>
    <row r="29" spans="2:11" s="1" customFormat="1" ht="14.45" customHeight="1">
      <c r="B29" s="21"/>
      <c r="C29" s="22"/>
      <c r="D29" s="22"/>
      <c r="E29" s="22"/>
      <c r="F29" s="24" t="s">
        <v>39</v>
      </c>
      <c r="G29" s="22"/>
      <c r="H29" s="22"/>
      <c r="I29" s="60" t="s">
        <v>38</v>
      </c>
      <c r="J29" s="24" t="s">
        <v>40</v>
      </c>
      <c r="K29" s="23"/>
    </row>
    <row r="30" spans="2:11" s="1" customFormat="1" ht="14.45" customHeight="1">
      <c r="B30" s="21"/>
      <c r="C30" s="22"/>
      <c r="D30" s="25" t="s">
        <v>41</v>
      </c>
      <c r="E30" s="25" t="s">
        <v>42</v>
      </c>
      <c r="F30" s="61">
        <f>ROUND(SUM(BE78:BE89), 2)</f>
        <v>0</v>
      </c>
      <c r="G30" s="22"/>
      <c r="H30" s="22"/>
      <c r="I30" s="62">
        <v>0.21</v>
      </c>
      <c r="J30" s="61">
        <f>ROUND(ROUND((SUM(BE78:BE89)), 2)*I30, 2)</f>
        <v>0</v>
      </c>
      <c r="K30" s="23"/>
    </row>
    <row r="31" spans="2:11" s="1" customFormat="1" ht="14.45" customHeight="1">
      <c r="B31" s="21"/>
      <c r="C31" s="22"/>
      <c r="D31" s="22"/>
      <c r="E31" s="25" t="s">
        <v>43</v>
      </c>
      <c r="F31" s="61">
        <f>ROUND(SUM(BF78:BF89), 2)</f>
        <v>0</v>
      </c>
      <c r="G31" s="22"/>
      <c r="H31" s="22"/>
      <c r="I31" s="62">
        <v>0.15</v>
      </c>
      <c r="J31" s="61">
        <f>ROUND(ROUND((SUM(BF78:BF89)), 2)*I31, 2)</f>
        <v>0</v>
      </c>
      <c r="K31" s="23"/>
    </row>
    <row r="32" spans="2:11" s="1" customFormat="1" ht="14.45" hidden="1" customHeight="1">
      <c r="B32" s="21"/>
      <c r="C32" s="22"/>
      <c r="D32" s="22"/>
      <c r="E32" s="25" t="s">
        <v>44</v>
      </c>
      <c r="F32" s="61">
        <f>ROUND(SUM(BG78:BG89), 2)</f>
        <v>0</v>
      </c>
      <c r="G32" s="22"/>
      <c r="H32" s="22"/>
      <c r="I32" s="62">
        <v>0.21</v>
      </c>
      <c r="J32" s="61">
        <v>0</v>
      </c>
      <c r="K32" s="23"/>
    </row>
    <row r="33" spans="2:11" s="1" customFormat="1" ht="14.45" hidden="1" customHeight="1">
      <c r="B33" s="21"/>
      <c r="C33" s="22"/>
      <c r="D33" s="22"/>
      <c r="E33" s="25" t="s">
        <v>45</v>
      </c>
      <c r="F33" s="61">
        <f>ROUND(SUM(BH78:BH89), 2)</f>
        <v>0</v>
      </c>
      <c r="G33" s="22"/>
      <c r="H33" s="22"/>
      <c r="I33" s="62">
        <v>0.15</v>
      </c>
      <c r="J33" s="61">
        <v>0</v>
      </c>
      <c r="K33" s="23"/>
    </row>
    <row r="34" spans="2:11" s="1" customFormat="1" ht="14.45" hidden="1" customHeight="1">
      <c r="B34" s="21"/>
      <c r="C34" s="22"/>
      <c r="D34" s="22"/>
      <c r="E34" s="25" t="s">
        <v>46</v>
      </c>
      <c r="F34" s="61">
        <f>ROUND(SUM(BI78:BI89), 2)</f>
        <v>0</v>
      </c>
      <c r="G34" s="22"/>
      <c r="H34" s="22"/>
      <c r="I34" s="62">
        <v>0</v>
      </c>
      <c r="J34" s="61">
        <v>0</v>
      </c>
      <c r="K34" s="23"/>
    </row>
    <row r="35" spans="2:11" s="1" customFormat="1" ht="6.95" customHeight="1">
      <c r="B35" s="21"/>
      <c r="C35" s="22"/>
      <c r="D35" s="22"/>
      <c r="E35" s="22"/>
      <c r="F35" s="22"/>
      <c r="G35" s="22"/>
      <c r="H35" s="22"/>
      <c r="I35" s="49"/>
      <c r="J35" s="22"/>
      <c r="K35" s="23"/>
    </row>
    <row r="36" spans="2:11" s="1" customFormat="1" ht="25.35" customHeight="1">
      <c r="B36" s="21"/>
      <c r="C36" s="63"/>
      <c r="D36" s="64" t="s">
        <v>47</v>
      </c>
      <c r="E36" s="36"/>
      <c r="F36" s="36"/>
      <c r="G36" s="65" t="s">
        <v>48</v>
      </c>
      <c r="H36" s="66" t="s">
        <v>49</v>
      </c>
      <c r="I36" s="67"/>
      <c r="J36" s="68">
        <f>SUM(J27:J34)</f>
        <v>0</v>
      </c>
      <c r="K36" s="69"/>
    </row>
    <row r="37" spans="2:11" s="1" customFormat="1" ht="14.45" customHeight="1">
      <c r="B37" s="26"/>
      <c r="C37" s="27"/>
      <c r="D37" s="27"/>
      <c r="E37" s="27"/>
      <c r="F37" s="27"/>
      <c r="G37" s="27"/>
      <c r="H37" s="27"/>
      <c r="I37" s="70"/>
      <c r="J37" s="27"/>
      <c r="K37" s="28"/>
    </row>
    <row r="41" spans="2:11" s="1" customFormat="1" ht="6.95" customHeight="1">
      <c r="B41" s="29"/>
      <c r="C41" s="30"/>
      <c r="D41" s="30"/>
      <c r="E41" s="30"/>
      <c r="F41" s="30"/>
      <c r="G41" s="30"/>
      <c r="H41" s="30"/>
      <c r="I41" s="71"/>
      <c r="J41" s="30"/>
      <c r="K41" s="72"/>
    </row>
    <row r="42" spans="2:11" s="1" customFormat="1" ht="36.950000000000003" customHeight="1">
      <c r="B42" s="21"/>
      <c r="C42" s="16" t="s">
        <v>93</v>
      </c>
      <c r="D42" s="22"/>
      <c r="E42" s="22"/>
      <c r="F42" s="22"/>
      <c r="G42" s="22"/>
      <c r="H42" s="22"/>
      <c r="I42" s="49"/>
      <c r="J42" s="22"/>
      <c r="K42" s="23"/>
    </row>
    <row r="43" spans="2:11" s="1" customFormat="1" ht="6.95" customHeight="1">
      <c r="B43" s="21"/>
      <c r="C43" s="22"/>
      <c r="D43" s="22"/>
      <c r="E43" s="22"/>
      <c r="F43" s="22"/>
      <c r="G43" s="22"/>
      <c r="H43" s="22"/>
      <c r="I43" s="49"/>
      <c r="J43" s="22"/>
      <c r="K43" s="23"/>
    </row>
    <row r="44" spans="2:11" s="1" customFormat="1" ht="14.45" customHeight="1">
      <c r="B44" s="21"/>
      <c r="C44" s="20" t="s">
        <v>19</v>
      </c>
      <c r="D44" s="22"/>
      <c r="E44" s="22"/>
      <c r="F44" s="22"/>
      <c r="G44" s="22"/>
      <c r="H44" s="22"/>
      <c r="I44" s="49"/>
      <c r="J44" s="22"/>
      <c r="K44" s="23"/>
    </row>
    <row r="45" spans="2:11" s="1" customFormat="1" ht="22.5" customHeight="1">
      <c r="B45" s="21"/>
      <c r="C45" s="22"/>
      <c r="D45" s="22"/>
      <c r="E45" s="159" t="str">
        <f>E7</f>
        <v>III/32916 Poděbrady, ul. Revoluční - SO102</v>
      </c>
      <c r="F45" s="160"/>
      <c r="G45" s="160"/>
      <c r="H45" s="160"/>
      <c r="I45" s="49"/>
      <c r="J45" s="22"/>
      <c r="K45" s="23"/>
    </row>
    <row r="46" spans="2:11" s="1" customFormat="1" ht="14.45" customHeight="1">
      <c r="B46" s="21"/>
      <c r="C46" s="20" t="s">
        <v>91</v>
      </c>
      <c r="D46" s="22"/>
      <c r="E46" s="22"/>
      <c r="F46" s="22"/>
      <c r="G46" s="22"/>
      <c r="H46" s="22"/>
      <c r="I46" s="49"/>
      <c r="J46" s="22"/>
      <c r="K46" s="23"/>
    </row>
    <row r="47" spans="2:11" s="1" customFormat="1" ht="23.25" customHeight="1">
      <c r="B47" s="21"/>
      <c r="C47" s="22"/>
      <c r="D47" s="22"/>
      <c r="E47" s="161" t="str">
        <f>E9</f>
        <v>00 - Všeobecné podmínky</v>
      </c>
      <c r="F47" s="162"/>
      <c r="G47" s="162"/>
      <c r="H47" s="162"/>
      <c r="I47" s="49"/>
      <c r="J47" s="22"/>
      <c r="K47" s="23"/>
    </row>
    <row r="48" spans="2:11" s="1" customFormat="1" ht="6.95" customHeight="1">
      <c r="B48" s="21"/>
      <c r="C48" s="22"/>
      <c r="D48" s="22"/>
      <c r="E48" s="22"/>
      <c r="F48" s="22"/>
      <c r="G48" s="22"/>
      <c r="H48" s="22"/>
      <c r="I48" s="49"/>
      <c r="J48" s="22"/>
      <c r="K48" s="23"/>
    </row>
    <row r="49" spans="2:47" s="1" customFormat="1" ht="18" customHeight="1">
      <c r="B49" s="21"/>
      <c r="C49" s="20" t="s">
        <v>23</v>
      </c>
      <c r="D49" s="22"/>
      <c r="E49" s="22"/>
      <c r="F49" s="19" t="str">
        <f>F12</f>
        <v xml:space="preserve"> </v>
      </c>
      <c r="G49" s="22"/>
      <c r="H49" s="22"/>
      <c r="I49" s="50" t="s">
        <v>25</v>
      </c>
      <c r="J49" s="51" t="str">
        <f>IF(J12="","",J12)</f>
        <v>10. 8. 2017</v>
      </c>
      <c r="K49" s="23"/>
    </row>
    <row r="50" spans="2:47" s="1" customFormat="1" ht="6.95" customHeight="1">
      <c r="B50" s="21"/>
      <c r="C50" s="22"/>
      <c r="D50" s="22"/>
      <c r="E50" s="22"/>
      <c r="F50" s="22"/>
      <c r="G50" s="22"/>
      <c r="H50" s="22"/>
      <c r="I50" s="49"/>
      <c r="J50" s="22"/>
      <c r="K50" s="23"/>
    </row>
    <row r="51" spans="2:47" s="1" customFormat="1" ht="15">
      <c r="B51" s="21"/>
      <c r="C51" s="20" t="s">
        <v>27</v>
      </c>
      <c r="D51" s="22"/>
      <c r="E51" s="22"/>
      <c r="F51" s="19" t="str">
        <f>E15</f>
        <v xml:space="preserve"> </v>
      </c>
      <c r="G51" s="22"/>
      <c r="H51" s="22"/>
      <c r="I51" s="50" t="s">
        <v>32</v>
      </c>
      <c r="J51" s="19" t="str">
        <f>E21</f>
        <v>Forvia CZ, s.r.o.</v>
      </c>
      <c r="K51" s="23"/>
    </row>
    <row r="52" spans="2:47" s="1" customFormat="1" ht="14.45" customHeight="1">
      <c r="B52" s="21"/>
      <c r="C52" s="20" t="s">
        <v>30</v>
      </c>
      <c r="D52" s="22"/>
      <c r="E52" s="22"/>
      <c r="F52" s="19" t="str">
        <f>IF(E18="","",E18)</f>
        <v/>
      </c>
      <c r="G52" s="22"/>
      <c r="H52" s="22"/>
      <c r="I52" s="49"/>
      <c r="J52" s="22"/>
      <c r="K52" s="23"/>
    </row>
    <row r="53" spans="2:47" s="1" customFormat="1" ht="10.35" customHeight="1">
      <c r="B53" s="21"/>
      <c r="C53" s="22"/>
      <c r="D53" s="22"/>
      <c r="E53" s="22"/>
      <c r="F53" s="22"/>
      <c r="G53" s="22"/>
      <c r="H53" s="22"/>
      <c r="I53" s="49"/>
      <c r="J53" s="22"/>
      <c r="K53" s="23"/>
    </row>
    <row r="54" spans="2:47" s="1" customFormat="1" ht="29.25" customHeight="1">
      <c r="B54" s="21"/>
      <c r="C54" s="73" t="s">
        <v>94</v>
      </c>
      <c r="D54" s="63"/>
      <c r="E54" s="63"/>
      <c r="F54" s="63"/>
      <c r="G54" s="63"/>
      <c r="H54" s="63"/>
      <c r="I54" s="74"/>
      <c r="J54" s="75" t="s">
        <v>95</v>
      </c>
      <c r="K54" s="76"/>
    </row>
    <row r="55" spans="2:47" s="1" customFormat="1" ht="10.35" customHeight="1">
      <c r="B55" s="21"/>
      <c r="C55" s="22"/>
      <c r="D55" s="22"/>
      <c r="E55" s="22"/>
      <c r="F55" s="22"/>
      <c r="G55" s="22"/>
      <c r="H55" s="22"/>
      <c r="I55" s="49"/>
      <c r="J55" s="22"/>
      <c r="K55" s="23"/>
    </row>
    <row r="56" spans="2:47" s="1" customFormat="1" ht="29.25" customHeight="1">
      <c r="B56" s="21"/>
      <c r="C56" s="77" t="s">
        <v>96</v>
      </c>
      <c r="D56" s="22"/>
      <c r="E56" s="22"/>
      <c r="F56" s="22"/>
      <c r="G56" s="22"/>
      <c r="H56" s="22"/>
      <c r="I56" s="49"/>
      <c r="J56" s="59">
        <f>J78</f>
        <v>0</v>
      </c>
      <c r="K56" s="23"/>
      <c r="AU56" s="10" t="s">
        <v>97</v>
      </c>
    </row>
    <row r="57" spans="2:47" s="3" customFormat="1" ht="24.95" customHeight="1">
      <c r="B57" s="78"/>
      <c r="C57" s="79"/>
      <c r="D57" s="80" t="s">
        <v>98</v>
      </c>
      <c r="E57" s="81"/>
      <c r="F57" s="81"/>
      <c r="G57" s="81"/>
      <c r="H57" s="81"/>
      <c r="I57" s="82"/>
      <c r="J57" s="83">
        <f>J79</f>
        <v>0</v>
      </c>
      <c r="K57" s="84"/>
    </row>
    <row r="58" spans="2:47" s="4" customFormat="1" ht="19.899999999999999" customHeight="1">
      <c r="B58" s="85"/>
      <c r="C58" s="86"/>
      <c r="D58" s="87" t="s">
        <v>102</v>
      </c>
      <c r="E58" s="88"/>
      <c r="F58" s="88"/>
      <c r="G58" s="88"/>
      <c r="H58" s="88"/>
      <c r="I58" s="89"/>
      <c r="J58" s="90">
        <f>J80</f>
        <v>0</v>
      </c>
      <c r="K58" s="91"/>
    </row>
    <row r="59" spans="2:47" s="1" customFormat="1" ht="21.75" customHeight="1">
      <c r="B59" s="21"/>
      <c r="C59" s="22"/>
      <c r="D59" s="22"/>
      <c r="E59" s="22"/>
      <c r="F59" s="22"/>
      <c r="G59" s="22"/>
      <c r="H59" s="22"/>
      <c r="I59" s="49"/>
      <c r="J59" s="22"/>
      <c r="K59" s="23"/>
    </row>
    <row r="60" spans="2:47" s="1" customFormat="1" ht="6.95" customHeight="1">
      <c r="B60" s="26"/>
      <c r="C60" s="27"/>
      <c r="D60" s="27"/>
      <c r="E60" s="27"/>
      <c r="F60" s="27"/>
      <c r="G60" s="27"/>
      <c r="H60" s="27"/>
      <c r="I60" s="70"/>
      <c r="J60" s="27"/>
      <c r="K60" s="28"/>
    </row>
    <row r="64" spans="2:47" s="1" customFormat="1" ht="6.95" customHeight="1">
      <c r="B64" s="29"/>
      <c r="C64" s="30"/>
      <c r="D64" s="30"/>
      <c r="E64" s="30"/>
      <c r="F64" s="30"/>
      <c r="G64" s="30"/>
      <c r="H64" s="30"/>
      <c r="I64" s="71"/>
      <c r="J64" s="30"/>
      <c r="K64" s="30"/>
      <c r="L64" s="21"/>
    </row>
    <row r="65" spans="2:63" s="1" customFormat="1" ht="36.950000000000003" customHeight="1">
      <c r="B65" s="21"/>
      <c r="C65" s="31" t="s">
        <v>103</v>
      </c>
      <c r="L65" s="21"/>
    </row>
    <row r="66" spans="2:63" s="1" customFormat="1" ht="6.95" customHeight="1">
      <c r="B66" s="21"/>
      <c r="L66" s="21"/>
    </row>
    <row r="67" spans="2:63" s="1" customFormat="1" ht="14.45" customHeight="1">
      <c r="B67" s="21"/>
      <c r="C67" s="32" t="s">
        <v>19</v>
      </c>
      <c r="L67" s="21"/>
    </row>
    <row r="68" spans="2:63" s="1" customFormat="1" ht="22.5" customHeight="1">
      <c r="B68" s="21"/>
      <c r="E68" s="155" t="str">
        <f>E7</f>
        <v>III/32916 Poděbrady, ul. Revoluční - SO102</v>
      </c>
      <c r="F68" s="156"/>
      <c r="G68" s="156"/>
      <c r="H68" s="156"/>
      <c r="L68" s="21"/>
    </row>
    <row r="69" spans="2:63" s="1" customFormat="1" ht="14.45" customHeight="1">
      <c r="B69" s="21"/>
      <c r="C69" s="32" t="s">
        <v>91</v>
      </c>
      <c r="L69" s="21"/>
    </row>
    <row r="70" spans="2:63" s="1" customFormat="1" ht="23.25" customHeight="1">
      <c r="B70" s="21"/>
      <c r="E70" s="153" t="str">
        <f>E9</f>
        <v>00 - Všeobecné podmínky</v>
      </c>
      <c r="F70" s="157"/>
      <c r="G70" s="157"/>
      <c r="H70" s="157"/>
      <c r="L70" s="21"/>
    </row>
    <row r="71" spans="2:63" s="1" customFormat="1" ht="6.95" customHeight="1">
      <c r="B71" s="21"/>
      <c r="L71" s="21"/>
    </row>
    <row r="72" spans="2:63" s="1" customFormat="1" ht="18" customHeight="1">
      <c r="B72" s="21"/>
      <c r="C72" s="32" t="s">
        <v>23</v>
      </c>
      <c r="F72" s="92" t="str">
        <f>F12</f>
        <v xml:space="preserve"> </v>
      </c>
      <c r="I72" s="93" t="s">
        <v>25</v>
      </c>
      <c r="J72" s="33" t="str">
        <f>IF(J12="","",J12)</f>
        <v>10. 8. 2017</v>
      </c>
      <c r="L72" s="21"/>
    </row>
    <row r="73" spans="2:63" s="1" customFormat="1" ht="6.95" customHeight="1">
      <c r="B73" s="21"/>
      <c r="L73" s="21"/>
    </row>
    <row r="74" spans="2:63" s="1" customFormat="1" ht="15">
      <c r="B74" s="21"/>
      <c r="C74" s="32" t="s">
        <v>27</v>
      </c>
      <c r="F74" s="92" t="str">
        <f>E15</f>
        <v xml:space="preserve"> </v>
      </c>
      <c r="I74" s="93" t="s">
        <v>32</v>
      </c>
      <c r="J74" s="92" t="str">
        <f>E21</f>
        <v>Forvia CZ, s.r.o.</v>
      </c>
      <c r="L74" s="21"/>
    </row>
    <row r="75" spans="2:63" s="1" customFormat="1" ht="14.45" customHeight="1">
      <c r="B75" s="21"/>
      <c r="C75" s="32" t="s">
        <v>30</v>
      </c>
      <c r="F75" s="92" t="str">
        <f>IF(E18="","",E18)</f>
        <v/>
      </c>
      <c r="L75" s="21"/>
    </row>
    <row r="76" spans="2:63" s="1" customFormat="1" ht="10.35" customHeight="1">
      <c r="B76" s="21"/>
      <c r="L76" s="21"/>
    </row>
    <row r="77" spans="2:63" s="5" customFormat="1" ht="29.25" customHeight="1">
      <c r="B77" s="94"/>
      <c r="C77" s="95" t="s">
        <v>104</v>
      </c>
      <c r="D77" s="96" t="s">
        <v>56</v>
      </c>
      <c r="E77" s="96" t="s">
        <v>52</v>
      </c>
      <c r="F77" s="96" t="s">
        <v>105</v>
      </c>
      <c r="G77" s="96" t="s">
        <v>106</v>
      </c>
      <c r="H77" s="96" t="s">
        <v>107</v>
      </c>
      <c r="I77" s="97" t="s">
        <v>108</v>
      </c>
      <c r="J77" s="96" t="s">
        <v>95</v>
      </c>
      <c r="K77" s="98" t="s">
        <v>109</v>
      </c>
      <c r="L77" s="94"/>
      <c r="M77" s="37" t="s">
        <v>110</v>
      </c>
      <c r="N77" s="38" t="s">
        <v>41</v>
      </c>
      <c r="O77" s="38" t="s">
        <v>111</v>
      </c>
      <c r="P77" s="38" t="s">
        <v>112</v>
      </c>
      <c r="Q77" s="38" t="s">
        <v>113</v>
      </c>
      <c r="R77" s="38" t="s">
        <v>114</v>
      </c>
      <c r="S77" s="38" t="s">
        <v>115</v>
      </c>
      <c r="T77" s="39" t="s">
        <v>116</v>
      </c>
    </row>
    <row r="78" spans="2:63" s="1" customFormat="1" ht="29.25" customHeight="1">
      <c r="B78" s="21"/>
      <c r="C78" s="41" t="s">
        <v>96</v>
      </c>
      <c r="J78" s="99">
        <f>BK78</f>
        <v>0</v>
      </c>
      <c r="L78" s="21"/>
      <c r="M78" s="40"/>
      <c r="N78" s="34"/>
      <c r="O78" s="34"/>
      <c r="P78" s="100">
        <f>P79</f>
        <v>0</v>
      </c>
      <c r="Q78" s="34"/>
      <c r="R78" s="100">
        <f>R79</f>
        <v>0</v>
      </c>
      <c r="S78" s="34"/>
      <c r="T78" s="101">
        <f>T79</f>
        <v>0</v>
      </c>
      <c r="AT78" s="10" t="s">
        <v>70</v>
      </c>
      <c r="AU78" s="10" t="s">
        <v>97</v>
      </c>
      <c r="BK78" s="102">
        <f>BK79</f>
        <v>0</v>
      </c>
    </row>
    <row r="79" spans="2:63" s="6" customFormat="1" ht="37.35" customHeight="1">
      <c r="B79" s="103"/>
      <c r="D79" s="104" t="s">
        <v>70</v>
      </c>
      <c r="E79" s="105" t="s">
        <v>117</v>
      </c>
      <c r="F79" s="105" t="s">
        <v>118</v>
      </c>
      <c r="I79" s="106"/>
      <c r="J79" s="107">
        <f>BK79</f>
        <v>0</v>
      </c>
      <c r="L79" s="103"/>
      <c r="M79" s="108"/>
      <c r="N79" s="109"/>
      <c r="O79" s="109"/>
      <c r="P79" s="110">
        <f>P80</f>
        <v>0</v>
      </c>
      <c r="Q79" s="109"/>
      <c r="R79" s="110">
        <f>R80</f>
        <v>0</v>
      </c>
      <c r="S79" s="109"/>
      <c r="T79" s="111">
        <f>T80</f>
        <v>0</v>
      </c>
      <c r="AR79" s="104" t="s">
        <v>126</v>
      </c>
      <c r="AT79" s="112" t="s">
        <v>70</v>
      </c>
      <c r="AU79" s="112" t="s">
        <v>71</v>
      </c>
      <c r="AY79" s="104" t="s">
        <v>119</v>
      </c>
      <c r="BK79" s="113">
        <f>BK80</f>
        <v>0</v>
      </c>
    </row>
    <row r="80" spans="2:63" s="6" customFormat="1" ht="19.899999999999999" customHeight="1">
      <c r="B80" s="103"/>
      <c r="D80" s="114" t="s">
        <v>70</v>
      </c>
      <c r="E80" s="115" t="s">
        <v>242</v>
      </c>
      <c r="F80" s="115" t="s">
        <v>243</v>
      </c>
      <c r="I80" s="106"/>
      <c r="J80" s="116">
        <f>BK80</f>
        <v>0</v>
      </c>
      <c r="L80" s="103"/>
      <c r="M80" s="108"/>
      <c r="N80" s="109"/>
      <c r="O80" s="109"/>
      <c r="P80" s="110">
        <f>SUM(P81:P89)</f>
        <v>0</v>
      </c>
      <c r="Q80" s="109"/>
      <c r="R80" s="110">
        <f>SUM(R81:R89)</f>
        <v>0</v>
      </c>
      <c r="S80" s="109"/>
      <c r="T80" s="111">
        <f>SUM(T81:T89)</f>
        <v>0</v>
      </c>
      <c r="AR80" s="104" t="s">
        <v>126</v>
      </c>
      <c r="AT80" s="112" t="s">
        <v>70</v>
      </c>
      <c r="AU80" s="112" t="s">
        <v>79</v>
      </c>
      <c r="AY80" s="104" t="s">
        <v>119</v>
      </c>
      <c r="BK80" s="113">
        <f>SUM(BK81:BK89)</f>
        <v>0</v>
      </c>
    </row>
    <row r="81" spans="2:65" s="1" customFormat="1" ht="22.5" customHeight="1">
      <c r="B81" s="117"/>
      <c r="C81" s="118" t="s">
        <v>79</v>
      </c>
      <c r="D81" s="118" t="s">
        <v>121</v>
      </c>
      <c r="E81" s="119" t="s">
        <v>254</v>
      </c>
      <c r="F81" s="120" t="s">
        <v>255</v>
      </c>
      <c r="G81" s="121" t="s">
        <v>256</v>
      </c>
      <c r="H81" s="122">
        <v>1</v>
      </c>
      <c r="I81" s="123"/>
      <c r="J81" s="124">
        <f>ROUND(I81*H81,2)</f>
        <v>0</v>
      </c>
      <c r="K81" s="120" t="s">
        <v>5</v>
      </c>
      <c r="L81" s="21"/>
      <c r="M81" s="125" t="s">
        <v>5</v>
      </c>
      <c r="N81" s="126" t="s">
        <v>42</v>
      </c>
      <c r="O81" s="22"/>
      <c r="P81" s="127">
        <f>O81*H81</f>
        <v>0</v>
      </c>
      <c r="Q81" s="127">
        <v>0</v>
      </c>
      <c r="R81" s="127">
        <f>Q81*H81</f>
        <v>0</v>
      </c>
      <c r="S81" s="127">
        <v>0</v>
      </c>
      <c r="T81" s="128">
        <f>S81*H81</f>
        <v>0</v>
      </c>
      <c r="AR81" s="10" t="s">
        <v>247</v>
      </c>
      <c r="AT81" s="10" t="s">
        <v>121</v>
      </c>
      <c r="AU81" s="10" t="s">
        <v>81</v>
      </c>
      <c r="AY81" s="10" t="s">
        <v>119</v>
      </c>
      <c r="BE81" s="129">
        <f>IF(N81="základní",J81,0)</f>
        <v>0</v>
      </c>
      <c r="BF81" s="129">
        <f>IF(N81="snížená",J81,0)</f>
        <v>0</v>
      </c>
      <c r="BG81" s="129">
        <f>IF(N81="zákl. přenesená",J81,0)</f>
        <v>0</v>
      </c>
      <c r="BH81" s="129">
        <f>IF(N81="sníž. přenesená",J81,0)</f>
        <v>0</v>
      </c>
      <c r="BI81" s="129">
        <f>IF(N81="nulová",J81,0)</f>
        <v>0</v>
      </c>
      <c r="BJ81" s="10" t="s">
        <v>79</v>
      </c>
      <c r="BK81" s="129">
        <f>ROUND(I81*H81,2)</f>
        <v>0</v>
      </c>
      <c r="BL81" s="10" t="s">
        <v>247</v>
      </c>
      <c r="BM81" s="10" t="s">
        <v>257</v>
      </c>
    </row>
    <row r="82" spans="2:65" s="1" customFormat="1" ht="31.5" customHeight="1">
      <c r="B82" s="117"/>
      <c r="C82" s="118" t="s">
        <v>81</v>
      </c>
      <c r="D82" s="118" t="s">
        <v>121</v>
      </c>
      <c r="E82" s="119" t="s">
        <v>258</v>
      </c>
      <c r="F82" s="120" t="s">
        <v>259</v>
      </c>
      <c r="G82" s="121" t="s">
        <v>260</v>
      </c>
      <c r="H82" s="122">
        <v>1</v>
      </c>
      <c r="I82" s="123"/>
      <c r="J82" s="124">
        <f>ROUND(I82*H82,2)</f>
        <v>0</v>
      </c>
      <c r="K82" s="120" t="s">
        <v>5</v>
      </c>
      <c r="L82" s="21"/>
      <c r="M82" s="125" t="s">
        <v>5</v>
      </c>
      <c r="N82" s="126" t="s">
        <v>42</v>
      </c>
      <c r="O82" s="22"/>
      <c r="P82" s="127">
        <f>O82*H82</f>
        <v>0</v>
      </c>
      <c r="Q82" s="127">
        <v>0</v>
      </c>
      <c r="R82" s="127">
        <f>Q82*H82</f>
        <v>0</v>
      </c>
      <c r="S82" s="127">
        <v>0</v>
      </c>
      <c r="T82" s="128">
        <f>S82*H82</f>
        <v>0</v>
      </c>
      <c r="AR82" s="10" t="s">
        <v>247</v>
      </c>
      <c r="AT82" s="10" t="s">
        <v>121</v>
      </c>
      <c r="AU82" s="10" t="s">
        <v>81</v>
      </c>
      <c r="AY82" s="10" t="s">
        <v>119</v>
      </c>
      <c r="BE82" s="129">
        <f>IF(N82="základní",J82,0)</f>
        <v>0</v>
      </c>
      <c r="BF82" s="129">
        <f>IF(N82="snížená",J82,0)</f>
        <v>0</v>
      </c>
      <c r="BG82" s="129">
        <f>IF(N82="zákl. přenesená",J82,0)</f>
        <v>0</v>
      </c>
      <c r="BH82" s="129">
        <f>IF(N82="sníž. přenesená",J82,0)</f>
        <v>0</v>
      </c>
      <c r="BI82" s="129">
        <f>IF(N82="nulová",J82,0)</f>
        <v>0</v>
      </c>
      <c r="BJ82" s="10" t="s">
        <v>79</v>
      </c>
      <c r="BK82" s="129">
        <f>ROUND(I82*H82,2)</f>
        <v>0</v>
      </c>
      <c r="BL82" s="10" t="s">
        <v>247</v>
      </c>
      <c r="BM82" s="10" t="s">
        <v>261</v>
      </c>
    </row>
    <row r="83" spans="2:65" s="1" customFormat="1" ht="31.5" customHeight="1">
      <c r="B83" s="117"/>
      <c r="C83" s="118" t="s">
        <v>136</v>
      </c>
      <c r="D83" s="118" t="s">
        <v>121</v>
      </c>
      <c r="E83" s="119" t="s">
        <v>262</v>
      </c>
      <c r="F83" s="120" t="s">
        <v>263</v>
      </c>
      <c r="G83" s="121" t="s">
        <v>260</v>
      </c>
      <c r="H83" s="122">
        <v>1</v>
      </c>
      <c r="I83" s="123"/>
      <c r="J83" s="124">
        <f>ROUND(I83*H83,2)</f>
        <v>0</v>
      </c>
      <c r="K83" s="120" t="s">
        <v>125</v>
      </c>
      <c r="L83" s="21"/>
      <c r="M83" s="125" t="s">
        <v>5</v>
      </c>
      <c r="N83" s="126" t="s">
        <v>42</v>
      </c>
      <c r="O83" s="22"/>
      <c r="P83" s="127">
        <f>O83*H83</f>
        <v>0</v>
      </c>
      <c r="Q83" s="127">
        <v>0</v>
      </c>
      <c r="R83" s="127">
        <f>Q83*H83</f>
        <v>0</v>
      </c>
      <c r="S83" s="127">
        <v>0</v>
      </c>
      <c r="T83" s="128">
        <f>S83*H83</f>
        <v>0</v>
      </c>
      <c r="AR83" s="10" t="s">
        <v>247</v>
      </c>
      <c r="AT83" s="10" t="s">
        <v>121</v>
      </c>
      <c r="AU83" s="10" t="s">
        <v>81</v>
      </c>
      <c r="AY83" s="10" t="s">
        <v>119</v>
      </c>
      <c r="BE83" s="129">
        <f>IF(N83="základní",J83,0)</f>
        <v>0</v>
      </c>
      <c r="BF83" s="129">
        <f>IF(N83="snížená",J83,0)</f>
        <v>0</v>
      </c>
      <c r="BG83" s="129">
        <f>IF(N83="zákl. přenesená",J83,0)</f>
        <v>0</v>
      </c>
      <c r="BH83" s="129">
        <f>IF(N83="sníž. přenesená",J83,0)</f>
        <v>0</v>
      </c>
      <c r="BI83" s="129">
        <f>IF(N83="nulová",J83,0)</f>
        <v>0</v>
      </c>
      <c r="BJ83" s="10" t="s">
        <v>79</v>
      </c>
      <c r="BK83" s="129">
        <f>ROUND(I83*H83,2)</f>
        <v>0</v>
      </c>
      <c r="BL83" s="10" t="s">
        <v>247</v>
      </c>
      <c r="BM83" s="10" t="s">
        <v>264</v>
      </c>
    </row>
    <row r="84" spans="2:65" s="1" customFormat="1" ht="57" customHeight="1">
      <c r="B84" s="117"/>
      <c r="C84" s="118" t="s">
        <v>126</v>
      </c>
      <c r="D84" s="118" t="s">
        <v>121</v>
      </c>
      <c r="E84" s="119" t="s">
        <v>265</v>
      </c>
      <c r="F84" s="120" t="s">
        <v>266</v>
      </c>
      <c r="G84" s="121" t="s">
        <v>260</v>
      </c>
      <c r="H84" s="122">
        <v>1</v>
      </c>
      <c r="I84" s="123"/>
      <c r="J84" s="124">
        <f>ROUND(I84*H84,2)</f>
        <v>0</v>
      </c>
      <c r="K84" s="120" t="s">
        <v>125</v>
      </c>
      <c r="L84" s="21"/>
      <c r="M84" s="125" t="s">
        <v>5</v>
      </c>
      <c r="N84" s="126" t="s">
        <v>42</v>
      </c>
      <c r="O84" s="22"/>
      <c r="P84" s="127">
        <f>O84*H84</f>
        <v>0</v>
      </c>
      <c r="Q84" s="127">
        <v>0</v>
      </c>
      <c r="R84" s="127">
        <f>Q84*H84</f>
        <v>0</v>
      </c>
      <c r="S84" s="127">
        <v>0</v>
      </c>
      <c r="T84" s="128">
        <f>S84*H84</f>
        <v>0</v>
      </c>
      <c r="AR84" s="10" t="s">
        <v>247</v>
      </c>
      <c r="AT84" s="10" t="s">
        <v>121</v>
      </c>
      <c r="AU84" s="10" t="s">
        <v>81</v>
      </c>
      <c r="AY84" s="10" t="s">
        <v>119</v>
      </c>
      <c r="BE84" s="129">
        <f>IF(N84="základní",J84,0)</f>
        <v>0</v>
      </c>
      <c r="BF84" s="129">
        <f>IF(N84="snížená",J84,0)</f>
        <v>0</v>
      </c>
      <c r="BG84" s="129">
        <f>IF(N84="zákl. přenesená",J84,0)</f>
        <v>0</v>
      </c>
      <c r="BH84" s="129">
        <f>IF(N84="sníž. přenesená",J84,0)</f>
        <v>0</v>
      </c>
      <c r="BI84" s="129">
        <f>IF(N84="nulová",J84,0)</f>
        <v>0</v>
      </c>
      <c r="BJ84" s="10" t="s">
        <v>79</v>
      </c>
      <c r="BK84" s="129">
        <f>ROUND(I84*H84,2)</f>
        <v>0</v>
      </c>
      <c r="BL84" s="10" t="s">
        <v>247</v>
      </c>
      <c r="BM84" s="10" t="s">
        <v>267</v>
      </c>
    </row>
    <row r="85" spans="2:65" s="1" customFormat="1" ht="27">
      <c r="B85" s="21"/>
      <c r="D85" s="139" t="s">
        <v>133</v>
      </c>
      <c r="F85" s="150" t="s">
        <v>268</v>
      </c>
      <c r="I85" s="144"/>
      <c r="L85" s="21"/>
      <c r="M85" s="145"/>
      <c r="N85" s="22"/>
      <c r="O85" s="22"/>
      <c r="P85" s="22"/>
      <c r="Q85" s="22"/>
      <c r="R85" s="22"/>
      <c r="S85" s="22"/>
      <c r="T85" s="35"/>
      <c r="AT85" s="10" t="s">
        <v>133</v>
      </c>
      <c r="AU85" s="10" t="s">
        <v>81</v>
      </c>
    </row>
    <row r="86" spans="2:65" s="1" customFormat="1" ht="31.5" customHeight="1">
      <c r="B86" s="117"/>
      <c r="C86" s="118" t="s">
        <v>146</v>
      </c>
      <c r="D86" s="118" t="s">
        <v>121</v>
      </c>
      <c r="E86" s="119" t="s">
        <v>269</v>
      </c>
      <c r="F86" s="120" t="s">
        <v>270</v>
      </c>
      <c r="G86" s="121" t="s">
        <v>212</v>
      </c>
      <c r="H86" s="122">
        <v>1</v>
      </c>
      <c r="I86" s="123"/>
      <c r="J86" s="124">
        <f>ROUND(I86*H86,2)</f>
        <v>0</v>
      </c>
      <c r="K86" s="120" t="s">
        <v>125</v>
      </c>
      <c r="L86" s="21"/>
      <c r="M86" s="125" t="s">
        <v>5</v>
      </c>
      <c r="N86" s="126" t="s">
        <v>42</v>
      </c>
      <c r="O86" s="22"/>
      <c r="P86" s="127">
        <f>O86*H86</f>
        <v>0</v>
      </c>
      <c r="Q86" s="127">
        <v>0</v>
      </c>
      <c r="R86" s="127">
        <f>Q86*H86</f>
        <v>0</v>
      </c>
      <c r="S86" s="127">
        <v>0</v>
      </c>
      <c r="T86" s="128">
        <f>S86*H86</f>
        <v>0</v>
      </c>
      <c r="AR86" s="10" t="s">
        <v>247</v>
      </c>
      <c r="AT86" s="10" t="s">
        <v>121</v>
      </c>
      <c r="AU86" s="10" t="s">
        <v>81</v>
      </c>
      <c r="AY86" s="10" t="s">
        <v>119</v>
      </c>
      <c r="BE86" s="129">
        <f>IF(N86="základní",J86,0)</f>
        <v>0</v>
      </c>
      <c r="BF86" s="129">
        <f>IF(N86="snížená",J86,0)</f>
        <v>0</v>
      </c>
      <c r="BG86" s="129">
        <f>IF(N86="zákl. přenesená",J86,0)</f>
        <v>0</v>
      </c>
      <c r="BH86" s="129">
        <f>IF(N86="sníž. přenesená",J86,0)</f>
        <v>0</v>
      </c>
      <c r="BI86" s="129">
        <f>IF(N86="nulová",J86,0)</f>
        <v>0</v>
      </c>
      <c r="BJ86" s="10" t="s">
        <v>79</v>
      </c>
      <c r="BK86" s="129">
        <f>ROUND(I86*H86,2)</f>
        <v>0</v>
      </c>
      <c r="BL86" s="10" t="s">
        <v>247</v>
      </c>
      <c r="BM86" s="10" t="s">
        <v>271</v>
      </c>
    </row>
    <row r="87" spans="2:65" s="1" customFormat="1" ht="31.5" customHeight="1">
      <c r="B87" s="117"/>
      <c r="C87" s="118" t="s">
        <v>151</v>
      </c>
      <c r="D87" s="118" t="s">
        <v>121</v>
      </c>
      <c r="E87" s="119" t="s">
        <v>272</v>
      </c>
      <c r="F87" s="120" t="s">
        <v>270</v>
      </c>
      <c r="G87" s="121" t="s">
        <v>260</v>
      </c>
      <c r="H87" s="122">
        <v>1</v>
      </c>
      <c r="I87" s="123"/>
      <c r="J87" s="124">
        <f>ROUND(I87*H87,2)</f>
        <v>0</v>
      </c>
      <c r="K87" s="120" t="s">
        <v>125</v>
      </c>
      <c r="L87" s="21"/>
      <c r="M87" s="125" t="s">
        <v>5</v>
      </c>
      <c r="N87" s="126" t="s">
        <v>42</v>
      </c>
      <c r="O87" s="22"/>
      <c r="P87" s="127">
        <f>O87*H87</f>
        <v>0</v>
      </c>
      <c r="Q87" s="127">
        <v>0</v>
      </c>
      <c r="R87" s="127">
        <f>Q87*H87</f>
        <v>0</v>
      </c>
      <c r="S87" s="127">
        <v>0</v>
      </c>
      <c r="T87" s="128">
        <f>S87*H87</f>
        <v>0</v>
      </c>
      <c r="AR87" s="10" t="s">
        <v>247</v>
      </c>
      <c r="AT87" s="10" t="s">
        <v>121</v>
      </c>
      <c r="AU87" s="10" t="s">
        <v>81</v>
      </c>
      <c r="AY87" s="10" t="s">
        <v>119</v>
      </c>
      <c r="BE87" s="129">
        <f>IF(N87="základní",J87,0)</f>
        <v>0</v>
      </c>
      <c r="BF87" s="129">
        <f>IF(N87="snížená",J87,0)</f>
        <v>0</v>
      </c>
      <c r="BG87" s="129">
        <f>IF(N87="zákl. přenesená",J87,0)</f>
        <v>0</v>
      </c>
      <c r="BH87" s="129">
        <f>IF(N87="sníž. přenesená",J87,0)</f>
        <v>0</v>
      </c>
      <c r="BI87" s="129">
        <f>IF(N87="nulová",J87,0)</f>
        <v>0</v>
      </c>
      <c r="BJ87" s="10" t="s">
        <v>79</v>
      </c>
      <c r="BK87" s="129">
        <f>ROUND(I87*H87,2)</f>
        <v>0</v>
      </c>
      <c r="BL87" s="10" t="s">
        <v>247</v>
      </c>
      <c r="BM87" s="10" t="s">
        <v>273</v>
      </c>
    </row>
    <row r="88" spans="2:65" s="1" customFormat="1" ht="31.5" customHeight="1">
      <c r="B88" s="117"/>
      <c r="C88" s="118" t="s">
        <v>156</v>
      </c>
      <c r="D88" s="118" t="s">
        <v>121</v>
      </c>
      <c r="E88" s="119" t="s">
        <v>274</v>
      </c>
      <c r="F88" s="120" t="s">
        <v>270</v>
      </c>
      <c r="G88" s="121" t="s">
        <v>260</v>
      </c>
      <c r="H88" s="122">
        <v>1</v>
      </c>
      <c r="I88" s="123"/>
      <c r="J88" s="124">
        <f>ROUND(I88*H88,2)</f>
        <v>0</v>
      </c>
      <c r="K88" s="120" t="s">
        <v>125</v>
      </c>
      <c r="L88" s="21"/>
      <c r="M88" s="125" t="s">
        <v>5</v>
      </c>
      <c r="N88" s="126" t="s">
        <v>42</v>
      </c>
      <c r="O88" s="22"/>
      <c r="P88" s="127">
        <f>O88*H88</f>
        <v>0</v>
      </c>
      <c r="Q88" s="127">
        <v>0</v>
      </c>
      <c r="R88" s="127">
        <f>Q88*H88</f>
        <v>0</v>
      </c>
      <c r="S88" s="127">
        <v>0</v>
      </c>
      <c r="T88" s="128">
        <f>S88*H88</f>
        <v>0</v>
      </c>
      <c r="AR88" s="10" t="s">
        <v>247</v>
      </c>
      <c r="AT88" s="10" t="s">
        <v>121</v>
      </c>
      <c r="AU88" s="10" t="s">
        <v>81</v>
      </c>
      <c r="AY88" s="10" t="s">
        <v>119</v>
      </c>
      <c r="BE88" s="129">
        <f>IF(N88="základní",J88,0)</f>
        <v>0</v>
      </c>
      <c r="BF88" s="129">
        <f>IF(N88="snížená",J88,0)</f>
        <v>0</v>
      </c>
      <c r="BG88" s="129">
        <f>IF(N88="zákl. přenesená",J88,0)</f>
        <v>0</v>
      </c>
      <c r="BH88" s="129">
        <f>IF(N88="sníž. přenesená",J88,0)</f>
        <v>0</v>
      </c>
      <c r="BI88" s="129">
        <f>IF(N88="nulová",J88,0)</f>
        <v>0</v>
      </c>
      <c r="BJ88" s="10" t="s">
        <v>79</v>
      </c>
      <c r="BK88" s="129">
        <f>ROUND(I88*H88,2)</f>
        <v>0</v>
      </c>
      <c r="BL88" s="10" t="s">
        <v>247</v>
      </c>
      <c r="BM88" s="10" t="s">
        <v>275</v>
      </c>
    </row>
    <row r="89" spans="2:65" s="1" customFormat="1" ht="95.25" customHeight="1">
      <c r="B89" s="117"/>
      <c r="C89" s="118" t="s">
        <v>162</v>
      </c>
      <c r="D89" s="118" t="s">
        <v>121</v>
      </c>
      <c r="E89" s="119" t="s">
        <v>276</v>
      </c>
      <c r="F89" s="120" t="s">
        <v>277</v>
      </c>
      <c r="G89" s="121" t="s">
        <v>260</v>
      </c>
      <c r="H89" s="122">
        <v>1</v>
      </c>
      <c r="I89" s="123"/>
      <c r="J89" s="124">
        <f>ROUND(I89*H89,2)</f>
        <v>0</v>
      </c>
      <c r="K89" s="120" t="s">
        <v>125</v>
      </c>
      <c r="L89" s="21"/>
      <c r="M89" s="125" t="s">
        <v>5</v>
      </c>
      <c r="N89" s="146" t="s">
        <v>42</v>
      </c>
      <c r="O89" s="147"/>
      <c r="P89" s="148">
        <f>O89*H89</f>
        <v>0</v>
      </c>
      <c r="Q89" s="148">
        <v>0</v>
      </c>
      <c r="R89" s="148">
        <f>Q89*H89</f>
        <v>0</v>
      </c>
      <c r="S89" s="148">
        <v>0</v>
      </c>
      <c r="T89" s="149">
        <f>S89*H89</f>
        <v>0</v>
      </c>
      <c r="AR89" s="10" t="s">
        <v>247</v>
      </c>
      <c r="AT89" s="10" t="s">
        <v>121</v>
      </c>
      <c r="AU89" s="10" t="s">
        <v>81</v>
      </c>
      <c r="AY89" s="10" t="s">
        <v>119</v>
      </c>
      <c r="BE89" s="129">
        <f>IF(N89="základní",J89,0)</f>
        <v>0</v>
      </c>
      <c r="BF89" s="129">
        <f>IF(N89="snížená",J89,0)</f>
        <v>0</v>
      </c>
      <c r="BG89" s="129">
        <f>IF(N89="zákl. přenesená",J89,0)</f>
        <v>0</v>
      </c>
      <c r="BH89" s="129">
        <f>IF(N89="sníž. přenesená",J89,0)</f>
        <v>0</v>
      </c>
      <c r="BI89" s="129">
        <f>IF(N89="nulová",J89,0)</f>
        <v>0</v>
      </c>
      <c r="BJ89" s="10" t="s">
        <v>79</v>
      </c>
      <c r="BK89" s="129">
        <f>ROUND(I89*H89,2)</f>
        <v>0</v>
      </c>
      <c r="BL89" s="10" t="s">
        <v>247</v>
      </c>
      <c r="BM89" s="10" t="s">
        <v>278</v>
      </c>
    </row>
    <row r="90" spans="2:65" s="1" customFormat="1" ht="6.95" customHeight="1">
      <c r="B90" s="26"/>
      <c r="C90" s="27"/>
      <c r="D90" s="27"/>
      <c r="E90" s="27"/>
      <c r="F90" s="27"/>
      <c r="G90" s="27"/>
      <c r="H90" s="27"/>
      <c r="I90" s="70"/>
      <c r="J90" s="27"/>
      <c r="K90" s="27"/>
      <c r="L90" s="21"/>
    </row>
  </sheetData>
  <autoFilter ref="C77:K89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102 - Komunikace - ul. Ov...</vt:lpstr>
      <vt:lpstr>00 - Všeobecné podmínky</vt:lpstr>
      <vt:lpstr>'00 - Všeobecné podmínky'!Názvy_tisku</vt:lpstr>
      <vt:lpstr>'102 - Komunikace - ul. Ov...'!Názvy_tisku</vt:lpstr>
      <vt:lpstr>'Rekapitulace stavby'!Názvy_tisku</vt:lpstr>
      <vt:lpstr>'00 - Všeobecné podmínky'!Oblast_tisku</vt:lpstr>
      <vt:lpstr>'102 - Komunikace - ul. Ov...'!Oblast_tisku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KERKA-PC\DELL2</dc:creator>
  <cp:lastModifiedBy>DELL2</cp:lastModifiedBy>
  <dcterms:created xsi:type="dcterms:W3CDTF">2017-10-19T10:26:27Z</dcterms:created>
  <dcterms:modified xsi:type="dcterms:W3CDTF">2017-10-19T10:27:05Z</dcterms:modified>
</cp:coreProperties>
</file>